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40" yWindow="45" windowWidth="14880" windowHeight="7935" firstSheet="1" activeTab="1"/>
  </bookViews>
  <sheets>
    <sheet name="PHU" sheetId="1" state="hidden" r:id="rId1"/>
    <sheet name="trangchinh" sheetId="2" r:id="rId2"/>
    <sheet name="DANHSACH" sheetId="3" r:id="rId3"/>
    <sheet name="THONGKE" sheetId="4" r:id="rId4"/>
  </sheets>
  <definedNames>
    <definedName name="copy">'DANHSACH'!$B$6:$M$39</definedName>
    <definedName name="namhoc">'PHU'!$E$1:$E$9</definedName>
    <definedName name="phancong">'PHU'!$A$1:$A$7</definedName>
    <definedName name="truong">'PHU'!$C$1:$C$23</definedName>
    <definedName name="xeploai">'PHU'!$B$1:$B$6</definedName>
    <definedName name="xoadanhsach">'DANHSACH'!$B$6:$J$39,'DANHSACH'!$L$6:$L$39</definedName>
    <definedName name="xoanhanh">'THONGKE'!$B$6:$B$12</definedName>
  </definedNames>
  <calcPr fullCalcOnLoad="1"/>
</workbook>
</file>

<file path=xl/comments4.xml><?xml version="1.0" encoding="utf-8"?>
<comments xmlns="http://schemas.openxmlformats.org/spreadsheetml/2006/main">
  <authors>
    <author>Nic</author>
  </authors>
  <commentList>
    <comment ref="A1" authorId="0">
      <text>
        <r>
          <rPr>
            <sz val="8"/>
            <rFont val="Tahoma"/>
            <family val="0"/>
          </rPr>
          <t xml:space="preserve">
</t>
        </r>
      </text>
    </comment>
  </commentList>
</comments>
</file>

<file path=xl/sharedStrings.xml><?xml version="1.0" encoding="utf-8"?>
<sst xmlns="http://schemas.openxmlformats.org/spreadsheetml/2006/main" count="109" uniqueCount="97">
  <si>
    <t xml:space="preserve">THỐNG KÊ KẾT QUẢ HG GVDG CẤP TRƯỜNG </t>
  </si>
  <si>
    <t>Diện</t>
  </si>
  <si>
    <t>Số GV</t>
  </si>
  <si>
    <t>Đạt</t>
  </si>
  <si>
    <t>%</t>
  </si>
  <si>
    <t>Chưa đạt</t>
  </si>
  <si>
    <t>GVCN lớp 1</t>
  </si>
  <si>
    <t>GVCN lớp 2</t>
  </si>
  <si>
    <t>GVCN lớp 3</t>
  </si>
  <si>
    <t>GVCN lớp 4</t>
  </si>
  <si>
    <t>GVCN lớp 5</t>
  </si>
  <si>
    <t>GV dạy tiết</t>
  </si>
  <si>
    <t>GV bộ môn</t>
  </si>
  <si>
    <t>Giáo viên
 dự thi</t>
  </si>
  <si>
    <t>Tổng số 
 Giáo viên</t>
  </si>
  <si>
    <t xml:space="preserve">TRƯỜNG TIỂU HỌC </t>
  </si>
  <si>
    <t>Cam Thành Nam</t>
  </si>
  <si>
    <t>Cam Nghĩa 1</t>
  </si>
  <si>
    <t>Cam Nghĩa 2</t>
  </si>
  <si>
    <t>Cam Phúc Bắc 1</t>
  </si>
  <si>
    <t>Cam Phúc Bắc 2</t>
  </si>
  <si>
    <t>Cam Phúc Nam</t>
  </si>
  <si>
    <t>Cam Lộc 1</t>
  </si>
  <si>
    <t>Cam Lộc 2</t>
  </si>
  <si>
    <t>Cam Phú</t>
  </si>
  <si>
    <t>Cam Linh 1</t>
  </si>
  <si>
    <t>Cam Linh 2</t>
  </si>
  <si>
    <t>Cam Lợi</t>
  </si>
  <si>
    <t>Ba Ngòi</t>
  </si>
  <si>
    <t>Cam Phước Đông 1</t>
  </si>
  <si>
    <t>Cam Phước Đông 2</t>
  </si>
  <si>
    <t>Cam Thịnh Đông</t>
  </si>
  <si>
    <t>Cam Thịnh Tây</t>
  </si>
  <si>
    <t>Cam Thịnh 1</t>
  </si>
  <si>
    <t>Cam Lập</t>
  </si>
  <si>
    <t>Cam Bình</t>
  </si>
  <si>
    <t>Số tiết sử dụng 
bài giảng điện tử 
trong Hội giảng</t>
  </si>
  <si>
    <t>TỔNG CỘNG</t>
  </si>
  <si>
    <t xml:space="preserve">DANH SÁCH GIÁO VIÊN THAM GIA HỘI GIẢNG GVDG CẤP TRƯỜNG </t>
  </si>
  <si>
    <t>Stt</t>
  </si>
  <si>
    <t>HỌ      VÀ</t>
  </si>
  <si>
    <t>TÊN</t>
  </si>
  <si>
    <t>Tiết 1 ( bốc thăm )</t>
  </si>
  <si>
    <t>Tiết 2 ( tự chọn )</t>
  </si>
  <si>
    <t>Môn thi</t>
  </si>
  <si>
    <t>Xếp loại</t>
  </si>
  <si>
    <t>Kết quả
chung</t>
  </si>
  <si>
    <t>Ghi chú</t>
  </si>
  <si>
    <t>Người lập danh sách</t>
  </si>
  <si>
    <t>TB</t>
  </si>
  <si>
    <t>C Đạt</t>
  </si>
  <si>
    <t>Tốt</t>
  </si>
  <si>
    <t>Khá</t>
  </si>
  <si>
    <t>Số tiết 
sử dụng
bài giảng
 điện tử</t>
  </si>
  <si>
    <t>Xuất sắc</t>
  </si>
  <si>
    <t xml:space="preserve">Thông tin kiểm tra :  </t>
  </si>
  <si>
    <t>Không thi</t>
  </si>
  <si>
    <t>Tiểu học Cam Thành Nam</t>
  </si>
  <si>
    <t>Tiểu học Cam Nghĩa 1</t>
  </si>
  <si>
    <t>Tiểu học Cam Nghĩa 2</t>
  </si>
  <si>
    <t>Tiểu học Cam Phúc Bắc 1</t>
  </si>
  <si>
    <t>Tiểu học Cam Phúc Bắc 2</t>
  </si>
  <si>
    <t>Tiểu học Cam Phúc Nam</t>
  </si>
  <si>
    <t>Tiểu học Cam Lộc 1</t>
  </si>
  <si>
    <t>Tiểu học Cam Lộc 2</t>
  </si>
  <si>
    <t>Tiểu học Cam Phú</t>
  </si>
  <si>
    <t>Tiểu học Cam Linh 1</t>
  </si>
  <si>
    <t>Tiểu học Cam Linh 2</t>
  </si>
  <si>
    <t>Tiểu học Cam Lợi</t>
  </si>
  <si>
    <t>Tiểu học Ba Ngòi</t>
  </si>
  <si>
    <t>Tiểu học Cam Phước Đông 1</t>
  </si>
  <si>
    <t>Tiểu học Cam Phước Đông 2</t>
  </si>
  <si>
    <t>Tiểu học Cam Thịnh Đông</t>
  </si>
  <si>
    <t>Tiểu học Cam Thịnh 1</t>
  </si>
  <si>
    <t>Tiểu học Cam Lập</t>
  </si>
  <si>
    <t>Tiểu học Cam Bình</t>
  </si>
  <si>
    <t>2009 - 2010</t>
  </si>
  <si>
    <t>2010 - 2011</t>
  </si>
  <si>
    <t>2011 - 2012</t>
  </si>
  <si>
    <t>2012 - 2013</t>
  </si>
  <si>
    <t>2013 - 2014</t>
  </si>
  <si>
    <t>2014 - 2015</t>
  </si>
  <si>
    <t>Năm học :</t>
  </si>
  <si>
    <t>Trường :</t>
  </si>
  <si>
    <t xml:space="preserve">              Liên hệ :  Văn Nhân      01684153690</t>
  </si>
  <si>
    <t>Phân công
chuyênmôn</t>
  </si>
  <si>
    <t>Tỷ lệ dự thi :</t>
  </si>
  <si>
    <t>KTNL</t>
  </si>
  <si>
    <t>SKKN</t>
  </si>
  <si>
    <t>Bài thi kiểm tra năng lực ( KTNL )
Bài báo cáo  SKKN ( NCKHSPƯD )</t>
  </si>
  <si>
    <t>Tiểu học Cam Thuận</t>
  </si>
  <si>
    <t>Tiểu học Cam Thịnh Tây 1</t>
  </si>
  <si>
    <t>Tiểu học Cam Thịnh Tây 2</t>
  </si>
  <si>
    <t>Tiểu học Bình Hưng</t>
  </si>
  <si>
    <t>2015 - 2016</t>
  </si>
  <si>
    <t>2016 - 2017</t>
  </si>
  <si>
    <t>2017 - 2018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</si>
</sst>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quot; điểm&quot;"/>
    <numFmt numFmtId="166" formatCode="0\ &quot; đ &quot;"/>
  </numFmts>
  <fonts count="21">
    <font>
      <sz val="12"/>
      <name val="Times New Roman"/>
      <family val="0"/>
    </font>
    <font>
      <b/>
      <sz val="12"/>
      <name val="Times New Roman"/>
      <family val="1"/>
    </font>
    <font>
      <i/>
      <sz val="12"/>
      <name val="Times New Roman"/>
      <family val="1"/>
    </font>
    <font>
      <b/>
      <sz val="16"/>
      <name val="Times New Roman"/>
      <family val="1"/>
    </font>
    <font>
      <b/>
      <i/>
      <sz val="16"/>
      <name val="Times New Roman"/>
      <family val="1"/>
    </font>
    <font>
      <b/>
      <sz val="18"/>
      <name val="Times New Roman"/>
      <family val="1"/>
    </font>
    <font>
      <sz val="8"/>
      <name val="Times New Roman"/>
      <family val="0"/>
    </font>
    <font>
      <b/>
      <sz val="10"/>
      <name val="Times New Roman"/>
      <family val="1"/>
    </font>
    <font>
      <b/>
      <sz val="16"/>
      <color indexed="10"/>
      <name val="Times New Roman"/>
      <family val="1"/>
    </font>
    <font>
      <b/>
      <sz val="12"/>
      <color indexed="10"/>
      <name val="Times New Roman"/>
      <family val="1"/>
    </font>
    <font>
      <sz val="12"/>
      <color indexed="10"/>
      <name val="Times New Roman"/>
      <family val="0"/>
    </font>
    <font>
      <sz val="10"/>
      <name val="Times New Roman"/>
      <family val="1"/>
    </font>
    <font>
      <b/>
      <sz val="8"/>
      <name val="Times New Roman"/>
      <family val="1"/>
    </font>
    <font>
      <sz val="18"/>
      <name val="Times New Roman"/>
      <family val="1"/>
    </font>
    <font>
      <b/>
      <sz val="14"/>
      <color indexed="10"/>
      <name val="Times New Roman"/>
      <family val="1"/>
    </font>
    <font>
      <sz val="8"/>
      <name val="Tahoma"/>
      <family val="0"/>
    </font>
    <font>
      <sz val="16"/>
      <name val="Times New Roman"/>
      <family val="0"/>
    </font>
    <font>
      <b/>
      <sz val="16"/>
      <color indexed="12"/>
      <name val="Times New Roman"/>
      <family val="0"/>
    </font>
    <font>
      <b/>
      <sz val="22"/>
      <name val="Times New Roman"/>
      <family val="1"/>
    </font>
    <font>
      <b/>
      <sz val="12"/>
      <color indexed="12"/>
      <name val="Times New Roman"/>
      <family val="1"/>
    </font>
    <font>
      <b/>
      <i/>
      <sz val="12"/>
      <name val="Times New Roman"/>
      <family val="1"/>
    </font>
  </fonts>
  <fills count="4">
    <fill>
      <patternFill/>
    </fill>
    <fill>
      <patternFill patternType="gray125"/>
    </fill>
    <fill>
      <patternFill patternType="solid">
        <fgColor indexed="41"/>
        <bgColor indexed="64"/>
      </patternFill>
    </fill>
    <fill>
      <patternFill patternType="solid">
        <fgColor indexed="26"/>
        <bgColor indexed="64"/>
      </patternFill>
    </fill>
  </fills>
  <borders count="9">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0" xfId="0" applyAlignment="1" applyProtection="1">
      <alignment/>
      <protection hidden="1"/>
    </xf>
    <xf numFmtId="0" fontId="0" fillId="0" borderId="0" xfId="0" applyAlignment="1" applyProtection="1">
      <alignment horizontal="center"/>
      <protection hidden="1"/>
    </xf>
    <xf numFmtId="0" fontId="1" fillId="0" borderId="1" xfId="0" applyFont="1" applyBorder="1" applyAlignment="1" applyProtection="1">
      <alignment horizontal="center" vertical="center"/>
      <protection hidden="1"/>
    </xf>
    <xf numFmtId="0" fontId="1" fillId="0" borderId="1" xfId="0" applyFont="1" applyBorder="1" applyAlignment="1" applyProtection="1">
      <alignment horizontal="center"/>
      <protection hidden="1"/>
    </xf>
    <xf numFmtId="0" fontId="0" fillId="0" borderId="1" xfId="0" applyBorder="1" applyAlignment="1" applyProtection="1">
      <alignment horizontal="center"/>
      <protection hidden="1"/>
    </xf>
    <xf numFmtId="164" fontId="2" fillId="0" borderId="1" xfId="19" applyNumberFormat="1" applyFont="1" applyBorder="1" applyAlignment="1" applyProtection="1">
      <alignment/>
      <protection hidden="1"/>
    </xf>
    <xf numFmtId="0" fontId="3" fillId="0" borderId="1" xfId="0" applyFont="1" applyBorder="1" applyAlignment="1" applyProtection="1">
      <alignment horizontal="center" vertical="center"/>
      <protection hidden="1"/>
    </xf>
    <xf numFmtId="164" fontId="4" fillId="0" borderId="1" xfId="19" applyNumberFormat="1" applyFont="1" applyBorder="1" applyAlignment="1" applyProtection="1">
      <alignment vertical="center"/>
      <protection hidden="1"/>
    </xf>
    <xf numFmtId="0" fontId="0" fillId="0" borderId="0" xfId="0" applyAlignment="1" applyProtection="1">
      <alignment vertical="center"/>
      <protection hidden="1"/>
    </xf>
    <xf numFmtId="0" fontId="1" fillId="0" borderId="0" xfId="0" applyFont="1" applyFill="1" applyBorder="1" applyAlignment="1" applyProtection="1">
      <alignment/>
      <protection hidden="1"/>
    </xf>
    <xf numFmtId="0" fontId="1"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8" fillId="0" borderId="1"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1" fillId="0" borderId="0" xfId="0" applyFont="1" applyBorder="1" applyAlignment="1" applyProtection="1">
      <alignment/>
      <protection hidden="1"/>
    </xf>
    <xf numFmtId="0" fontId="13" fillId="0" borderId="0" xfId="0" applyFont="1" applyAlignment="1" applyProtection="1">
      <alignment/>
      <protection hidden="1"/>
    </xf>
    <xf numFmtId="0" fontId="1" fillId="0" borderId="0" xfId="0" applyFont="1" applyAlignment="1" applyProtection="1">
      <alignment/>
      <protection hidden="1"/>
    </xf>
    <xf numFmtId="0" fontId="11" fillId="0" borderId="0" xfId="0" applyFont="1" applyAlignment="1" applyProtection="1">
      <alignment horizontal="center"/>
      <protection hidden="1"/>
    </xf>
    <xf numFmtId="0" fontId="1" fillId="0" borderId="0" xfId="0" applyFont="1" applyAlignment="1" applyProtection="1">
      <alignment horizontal="center"/>
      <protection hidden="1"/>
    </xf>
    <xf numFmtId="166" fontId="0" fillId="0" borderId="0" xfId="0" applyNumberFormat="1" applyAlignment="1" applyProtection="1">
      <alignment horizontal="center"/>
      <protection hidden="1"/>
    </xf>
    <xf numFmtId="0" fontId="0" fillId="0" borderId="0" xfId="0" applyBorder="1" applyAlignment="1" applyProtection="1">
      <alignment horizontal="center" vertical="center"/>
      <protection hidden="1"/>
    </xf>
    <xf numFmtId="0" fontId="0" fillId="0" borderId="2" xfId="0" applyBorder="1" applyAlignment="1" applyProtection="1">
      <alignment/>
      <protection locked="0"/>
    </xf>
    <xf numFmtId="0" fontId="1" fillId="0" borderId="3" xfId="0" applyFont="1" applyBorder="1" applyAlignment="1" applyProtection="1">
      <alignment/>
      <protection locked="0"/>
    </xf>
    <xf numFmtId="166" fontId="0" fillId="0" borderId="1" xfId="0" applyNumberFormat="1" applyBorder="1" applyAlignment="1" applyProtection="1">
      <alignment horizontal="center"/>
      <protection locked="0"/>
    </xf>
    <xf numFmtId="0" fontId="11" fillId="0" borderId="3" xfId="0" applyFont="1" applyBorder="1" applyAlignment="1" applyProtection="1">
      <alignment horizontal="center"/>
      <protection locked="0"/>
    </xf>
    <xf numFmtId="0" fontId="1" fillId="0" borderId="0" xfId="0" applyFont="1" applyAlignment="1" applyProtection="1">
      <alignment horizontal="right"/>
      <protection hidden="1"/>
    </xf>
    <xf numFmtId="0" fontId="0" fillId="0" borderId="0" xfId="0" applyFont="1" applyAlignment="1" applyProtection="1">
      <alignment/>
      <protection hidden="1"/>
    </xf>
    <xf numFmtId="0" fontId="1" fillId="2" borderId="1" xfId="0" applyFont="1" applyFill="1" applyBorder="1" applyAlignment="1" applyProtection="1">
      <alignment horizontal="center"/>
      <protection hidden="1"/>
    </xf>
    <xf numFmtId="166" fontId="1" fillId="2" borderId="1" xfId="0" applyNumberFormat="1" applyFont="1" applyFill="1" applyBorder="1" applyAlignment="1" applyProtection="1">
      <alignment horizontal="center"/>
      <protection hidden="1"/>
    </xf>
    <xf numFmtId="0" fontId="14" fillId="0" borderId="0" xfId="0" applyFont="1" applyFill="1" applyAlignment="1" applyProtection="1">
      <alignment/>
      <protection hidden="1"/>
    </xf>
    <xf numFmtId="0" fontId="9" fillId="0" borderId="1" xfId="0" applyFont="1" applyBorder="1" applyAlignment="1" applyProtection="1">
      <alignment horizontal="center"/>
      <protection hidden="1"/>
    </xf>
    <xf numFmtId="0" fontId="10" fillId="0" borderId="1" xfId="0" applyFont="1" applyBorder="1" applyAlignment="1" applyProtection="1">
      <alignment horizontal="center"/>
      <protection hidden="1"/>
    </xf>
    <xf numFmtId="0" fontId="20" fillId="0" borderId="0" xfId="0" applyFont="1" applyAlignment="1" applyProtection="1">
      <alignment/>
      <protection hidden="1"/>
    </xf>
    <xf numFmtId="0" fontId="2" fillId="0" borderId="2" xfId="0" applyFont="1" applyBorder="1" applyAlignment="1" applyProtection="1">
      <alignment horizontal="center"/>
      <protection hidden="1"/>
    </xf>
    <xf numFmtId="0" fontId="0" fillId="0" borderId="1" xfId="0" applyBorder="1" applyAlignment="1" applyProtection="1">
      <alignment/>
      <protection hidden="1"/>
    </xf>
    <xf numFmtId="164" fontId="20" fillId="0" borderId="0" xfId="19" applyNumberFormat="1" applyFont="1" applyAlignment="1" applyProtection="1">
      <alignment horizontal="center"/>
      <protection hidden="1"/>
    </xf>
    <xf numFmtId="0" fontId="19" fillId="3" borderId="0" xfId="0" applyFont="1" applyFill="1" applyAlignment="1" applyProtection="1">
      <alignment horizontal="center" vertical="center"/>
      <protection hidden="1"/>
    </xf>
    <xf numFmtId="0" fontId="5" fillId="0" borderId="0" xfId="0" applyFont="1" applyAlignment="1" applyProtection="1">
      <alignment horizontal="center"/>
      <protection locked="0"/>
    </xf>
    <xf numFmtId="0" fontId="9" fillId="3" borderId="0" xfId="0" applyFont="1" applyFill="1" applyAlignment="1" applyProtection="1">
      <alignment horizontal="center"/>
      <protection hidden="1"/>
    </xf>
    <xf numFmtId="0" fontId="1" fillId="2" borderId="0" xfId="0" applyFont="1" applyFill="1" applyAlignment="1" applyProtection="1">
      <alignment horizontal="center"/>
      <protection locked="0"/>
    </xf>
    <xf numFmtId="166" fontId="7" fillId="2" borderId="2" xfId="0" applyNumberFormat="1" applyFont="1" applyFill="1" applyBorder="1" applyAlignment="1" applyProtection="1">
      <alignment horizontal="center" vertical="center" wrapText="1"/>
      <protection hidden="1"/>
    </xf>
    <xf numFmtId="166" fontId="7" fillId="2" borderId="4" xfId="0" applyNumberFormat="1" applyFont="1" applyFill="1" applyBorder="1" applyAlignment="1" applyProtection="1">
      <alignment horizontal="center" vertical="center"/>
      <protection hidden="1"/>
    </xf>
    <xf numFmtId="0" fontId="5" fillId="0" borderId="0" xfId="0" applyFont="1" applyAlignment="1" applyProtection="1">
      <alignment horizontal="center"/>
      <protection hidden="1"/>
    </xf>
    <xf numFmtId="0" fontId="1" fillId="2" borderId="1"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0" fontId="0" fillId="2" borderId="1" xfId="0" applyFill="1" applyBorder="1" applyAlignment="1" applyProtection="1">
      <alignment horizontal="center" vertical="center"/>
      <protection hidden="1"/>
    </xf>
    <xf numFmtId="0" fontId="1" fillId="0" borderId="0" xfId="0" applyFont="1" applyBorder="1" applyAlignment="1" applyProtection="1">
      <alignment horizontal="center"/>
      <protection hidden="1"/>
    </xf>
    <xf numFmtId="0" fontId="1" fillId="2" borderId="1" xfId="0" applyFont="1" applyFill="1" applyBorder="1" applyAlignment="1" applyProtection="1">
      <alignment horizontal="center" vertical="center"/>
      <protection hidden="1"/>
    </xf>
    <xf numFmtId="166" fontId="12" fillId="0" borderId="0" xfId="0" applyNumberFormat="1" applyFont="1" applyAlignment="1" applyProtection="1">
      <alignment horizontal="left"/>
      <protection hidden="1"/>
    </xf>
    <xf numFmtId="0" fontId="14" fillId="0" borderId="0" xfId="0" applyFont="1" applyFill="1" applyAlignment="1" applyProtection="1">
      <alignment horizontal="center"/>
      <protection hidden="1"/>
    </xf>
    <xf numFmtId="0" fontId="1" fillId="2" borderId="2" xfId="0" applyFont="1" applyFill="1" applyBorder="1" applyAlignment="1" applyProtection="1">
      <alignment horizontal="center" vertical="center"/>
      <protection hidden="1"/>
    </xf>
    <xf numFmtId="0" fontId="1" fillId="2" borderId="5" xfId="0" applyFont="1" applyFill="1" applyBorder="1" applyAlignment="1" applyProtection="1">
      <alignment horizontal="center" vertical="center"/>
      <protection hidden="1"/>
    </xf>
    <xf numFmtId="0" fontId="1" fillId="2" borderId="6" xfId="0" applyFont="1" applyFill="1" applyBorder="1" applyAlignment="1" applyProtection="1">
      <alignment horizontal="center" vertical="center"/>
      <protection hidden="1"/>
    </xf>
    <xf numFmtId="0" fontId="1" fillId="2" borderId="7" xfId="0" applyFont="1" applyFill="1" applyBorder="1" applyAlignment="1" applyProtection="1">
      <alignment horizontal="center" vertical="center"/>
      <protection hidden="1"/>
    </xf>
    <xf numFmtId="0" fontId="1" fillId="2" borderId="8"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1" fillId="0" borderId="1" xfId="0" applyFont="1" applyBorder="1" applyAlignment="1" applyProtection="1">
      <alignment horizontal="center" vertical="center"/>
      <protection hidden="1"/>
    </xf>
    <xf numFmtId="0" fontId="1" fillId="0" borderId="1" xfId="0" applyFont="1" applyBorder="1" applyAlignment="1" applyProtection="1">
      <alignment horizontal="center" vertical="center" wrapText="1"/>
      <protection hidden="1"/>
    </xf>
    <xf numFmtId="0" fontId="16" fillId="0" borderId="0" xfId="0" applyFont="1" applyAlignment="1" applyProtection="1">
      <alignment horizontal="left"/>
      <protection hidden="1"/>
    </xf>
    <xf numFmtId="0" fontId="17" fillId="0" borderId="0" xfId="0" applyFont="1" applyAlignment="1" applyProtection="1">
      <alignment horizontal="left"/>
      <protection hidden="1"/>
    </xf>
  </cellXfs>
  <cellStyles count="6">
    <cellStyle name="Normal" xfId="0"/>
    <cellStyle name="Comma" xfId="15"/>
    <cellStyle name="Comma [0]" xfId="16"/>
    <cellStyle name="Currency" xfId="17"/>
    <cellStyle name="Currency [0]" xfId="18"/>
    <cellStyle name="Percent" xfId="19"/>
  </cellStyles>
  <dxfs count="10">
    <dxf>
      <fill>
        <patternFill>
          <bgColor rgb="FFFFFF99"/>
        </patternFill>
      </fill>
      <border/>
    </dxf>
    <dxf>
      <font>
        <b/>
        <i val="0"/>
      </font>
      <fill>
        <patternFill>
          <bgColor rgb="FF00FFFF"/>
        </patternFill>
      </fill>
      <border/>
    </dxf>
    <dxf>
      <font>
        <color rgb="FFFF0000"/>
      </font>
      <border/>
    </dxf>
    <dxf>
      <font>
        <b/>
        <i val="0"/>
      </font>
      <fill>
        <patternFill>
          <bgColor rgb="FFFF8080"/>
        </patternFill>
      </fill>
      <border/>
    </dxf>
    <dxf>
      <font>
        <b/>
        <i val="0"/>
        <color rgb="FFFF0000"/>
      </font>
      <fill>
        <patternFill patternType="none">
          <bgColor indexed="65"/>
        </patternFill>
      </fill>
      <border/>
    </dxf>
    <dxf>
      <font>
        <b/>
        <i val="0"/>
        <color rgb="FFFF0000"/>
      </font>
      <border/>
    </dxf>
    <dxf>
      <font>
        <b/>
        <i val="0"/>
        <color rgb="FF0000FF"/>
      </font>
      <border/>
    </dxf>
    <dxf>
      <font>
        <b/>
        <i val="0"/>
        <color rgb="FFFF0000"/>
      </font>
      <fill>
        <patternFill>
          <bgColor rgb="FFFF0000"/>
        </patternFill>
      </fill>
      <border/>
    </dxf>
    <dxf>
      <fill>
        <patternFill>
          <bgColor rgb="FFFFFF00"/>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ANHSACH!B6" /><Relationship Id="rId2" Type="http://schemas.openxmlformats.org/officeDocument/2006/relationships/hyperlink" Target="#THONGKE!B6"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hyperlink" Target="#copy" /><Relationship Id="rId2" Type="http://schemas.openxmlformats.org/officeDocument/2006/relationships/hyperlink" Target="#trangchinh!A1" /><Relationship Id="rId3" Type="http://schemas.openxmlformats.org/officeDocument/2006/relationships/hyperlink" Target="#xoadanhsach" /><Relationship Id="rId4" Type="http://schemas.openxmlformats.org/officeDocument/2006/relationships/hyperlink" Target="#copy" /></Relationships>
</file>

<file path=xl/drawings/_rels/drawing3.xml.rels><?xml version="1.0" encoding="utf-8" standalone="yes"?><Relationships xmlns="http://schemas.openxmlformats.org/package/2006/relationships"><Relationship Id="rId1" Type="http://schemas.openxmlformats.org/officeDocument/2006/relationships/hyperlink" Target="#xoanhanh" /><Relationship Id="rId2" Type="http://schemas.openxmlformats.org/officeDocument/2006/relationships/hyperlink" Target="#trangchinh!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0</xdr:row>
      <xdr:rowOff>190500</xdr:rowOff>
    </xdr:from>
    <xdr:to>
      <xdr:col>12</xdr:col>
      <xdr:colOff>666750</xdr:colOff>
      <xdr:row>6</xdr:row>
      <xdr:rowOff>152400</xdr:rowOff>
    </xdr:to>
    <xdr:sp>
      <xdr:nvSpPr>
        <xdr:cNvPr id="1" name="Rectangle 1"/>
        <xdr:cNvSpPr>
          <a:spLocks/>
        </xdr:cNvSpPr>
      </xdr:nvSpPr>
      <xdr:spPr>
        <a:xfrm>
          <a:off x="2028825" y="190500"/>
          <a:ext cx="7820025" cy="1162050"/>
        </a:xfrm>
        <a:prstGeom prst="roundRect">
          <a:avLst/>
        </a:prstGeom>
        <a:solidFill>
          <a:srgbClr val="CCFFFF"/>
        </a:solidFill>
        <a:ln w="9525" cmpd="sng">
          <a:noFill/>
        </a:ln>
      </xdr:spPr>
      <xdr:txBody>
        <a:bodyPr vertOverflow="clip" wrap="square"/>
        <a:p>
          <a:pPr algn="ctr">
            <a:defRPr/>
          </a:pPr>
          <a:r>
            <a:rPr lang="en-US" cap="none" sz="2200" b="1" i="0" u="none" baseline="0">
              <a:latin typeface="Times New Roman"/>
              <a:ea typeface="Times New Roman"/>
              <a:cs typeface="Times New Roman"/>
            </a:rPr>
            <a:t>BÁO CÁO KẾT QỦA
 HỘI GIẢNG GIÁO VIÊN DẠY GIỎI CẤP TRƯỜNG
</a:t>
          </a:r>
          <a:r>
            <a:rPr lang="en-US" cap="none" sz="1600" b="1" i="0" u="none" baseline="0">
              <a:latin typeface="Times New Roman"/>
              <a:ea typeface="Times New Roman"/>
              <a:cs typeface="Times New Roman"/>
            </a:rPr>
            <a:t>Thực hiện theo Thông tư 21/2010/TT-BGD ĐT ngày 20 /7/2010</a:t>
          </a:r>
        </a:p>
      </xdr:txBody>
    </xdr:sp>
    <xdr:clientData/>
  </xdr:twoCellAnchor>
  <xdr:twoCellAnchor>
    <xdr:from>
      <xdr:col>3</xdr:col>
      <xdr:colOff>0</xdr:colOff>
      <xdr:row>11</xdr:row>
      <xdr:rowOff>28575</xdr:rowOff>
    </xdr:from>
    <xdr:to>
      <xdr:col>7</xdr:col>
      <xdr:colOff>9525</xdr:colOff>
      <xdr:row>14</xdr:row>
      <xdr:rowOff>152400</xdr:rowOff>
    </xdr:to>
    <xdr:sp>
      <xdr:nvSpPr>
        <xdr:cNvPr id="2" name="Rectangle 3">
          <a:hlinkClick r:id="rId1"/>
        </xdr:cNvPr>
        <xdr:cNvSpPr>
          <a:spLocks/>
        </xdr:cNvSpPr>
      </xdr:nvSpPr>
      <xdr:spPr>
        <a:xfrm>
          <a:off x="2057400" y="2400300"/>
          <a:ext cx="3133725" cy="723900"/>
        </a:xfrm>
        <a:prstGeom prst="roundRect">
          <a:avLst/>
        </a:prstGeom>
        <a:solidFill>
          <a:srgbClr val="00FF00"/>
        </a:solidFill>
        <a:ln w="9525" cmpd="sng">
          <a:noFill/>
        </a:ln>
      </xdr:spPr>
      <xdr:txBody>
        <a:bodyPr vertOverflow="clip" wrap="square"/>
        <a:p>
          <a:pPr algn="ctr">
            <a:defRPr/>
          </a:pPr>
          <a:r>
            <a:rPr lang="en-US" cap="none" sz="1600" b="1" i="0" u="none" baseline="0">
              <a:latin typeface="Times New Roman"/>
              <a:ea typeface="Times New Roman"/>
              <a:cs typeface="Times New Roman"/>
            </a:rPr>
            <a:t>NHẬP DANH SÁCH 
GIÁO VIÊN THAM GIA DỰ THI </a:t>
          </a:r>
        </a:p>
      </xdr:txBody>
    </xdr:sp>
    <xdr:clientData/>
  </xdr:twoCellAnchor>
  <xdr:twoCellAnchor>
    <xdr:from>
      <xdr:col>8</xdr:col>
      <xdr:colOff>19050</xdr:colOff>
      <xdr:row>11</xdr:row>
      <xdr:rowOff>57150</xdr:rowOff>
    </xdr:from>
    <xdr:to>
      <xdr:col>12</xdr:col>
      <xdr:colOff>647700</xdr:colOff>
      <xdr:row>14</xdr:row>
      <xdr:rowOff>190500</xdr:rowOff>
    </xdr:to>
    <xdr:sp>
      <xdr:nvSpPr>
        <xdr:cNvPr id="3" name="Rectangle 4">
          <a:hlinkClick r:id="rId2"/>
        </xdr:cNvPr>
        <xdr:cNvSpPr>
          <a:spLocks/>
        </xdr:cNvSpPr>
      </xdr:nvSpPr>
      <xdr:spPr>
        <a:xfrm>
          <a:off x="6124575" y="2428875"/>
          <a:ext cx="3705225" cy="733425"/>
        </a:xfrm>
        <a:prstGeom prst="roundRect">
          <a:avLst/>
        </a:prstGeom>
        <a:solidFill>
          <a:srgbClr val="FFFF99"/>
        </a:solidFill>
        <a:ln w="9525" cmpd="sng">
          <a:noFill/>
        </a:ln>
      </xdr:spPr>
      <xdr:txBody>
        <a:bodyPr vertOverflow="clip" wrap="square"/>
        <a:p>
          <a:pPr algn="ctr">
            <a:defRPr/>
          </a:pPr>
          <a:r>
            <a:rPr lang="en-US" cap="none" sz="1600" b="1" i="0" u="none" baseline="0">
              <a:latin typeface="Times New Roman"/>
              <a:ea typeface="Times New Roman"/>
              <a:cs typeface="Times New Roman"/>
            </a:rPr>
            <a:t>NHẬP SỐ LIỆU GV TOÀN TRƯỜNG
XEM THỐNG KÊ ( tự cập nhật )</a:t>
          </a:r>
        </a:p>
      </xdr:txBody>
    </xdr:sp>
    <xdr:clientData/>
  </xdr:twoCellAnchor>
  <xdr:twoCellAnchor>
    <xdr:from>
      <xdr:col>0</xdr:col>
      <xdr:colOff>238125</xdr:colOff>
      <xdr:row>0</xdr:row>
      <xdr:rowOff>85725</xdr:rowOff>
    </xdr:from>
    <xdr:to>
      <xdr:col>15</xdr:col>
      <xdr:colOff>314325</xdr:colOff>
      <xdr:row>24</xdr:row>
      <xdr:rowOff>57150</xdr:rowOff>
    </xdr:to>
    <xdr:sp>
      <xdr:nvSpPr>
        <xdr:cNvPr id="4" name="Rectangle 8"/>
        <xdr:cNvSpPr>
          <a:spLocks/>
        </xdr:cNvSpPr>
      </xdr:nvSpPr>
      <xdr:spPr>
        <a:xfrm>
          <a:off x="238125" y="85725"/>
          <a:ext cx="11315700" cy="5076825"/>
        </a:xfrm>
        <a:prstGeom prst="rect">
          <a:avLst/>
        </a:prstGeom>
        <a:noFill/>
        <a:ln w="57150" cmpd="thinThick">
          <a:solidFill>
            <a:srgbClr val="0000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13</xdr:col>
      <xdr:colOff>161925</xdr:colOff>
      <xdr:row>18</xdr:row>
      <xdr:rowOff>28575</xdr:rowOff>
    </xdr:from>
    <xdr:to>
      <xdr:col>15</xdr:col>
      <xdr:colOff>180975</xdr:colOff>
      <xdr:row>23</xdr:row>
      <xdr:rowOff>133350</xdr:rowOff>
    </xdr:to>
    <xdr:pic>
      <xdr:nvPicPr>
        <xdr:cNvPr id="5" name="Picture 9"/>
        <xdr:cNvPicPr preferRelativeResize="1">
          <a:picLocks noChangeAspect="1"/>
        </xdr:cNvPicPr>
      </xdr:nvPicPr>
      <xdr:blipFill>
        <a:blip r:embed="rId3"/>
        <a:stretch>
          <a:fillRect/>
        </a:stretch>
      </xdr:blipFill>
      <xdr:spPr>
        <a:xfrm>
          <a:off x="10029825" y="3800475"/>
          <a:ext cx="1390650" cy="123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1457325</xdr:colOff>
      <xdr:row>0</xdr:row>
      <xdr:rowOff>85725</xdr:rowOff>
    </xdr:from>
    <xdr:to>
      <xdr:col>12</xdr:col>
      <xdr:colOff>1752600</xdr:colOff>
      <xdr:row>1</xdr:row>
      <xdr:rowOff>28575</xdr:rowOff>
    </xdr:to>
    <xdr:sp>
      <xdr:nvSpPr>
        <xdr:cNvPr id="1" name="Rectangle 39">
          <a:hlinkClick r:id="rId1"/>
        </xdr:cNvPr>
        <xdr:cNvSpPr>
          <a:spLocks/>
        </xdr:cNvSpPr>
      </xdr:nvSpPr>
      <xdr:spPr>
        <a:xfrm>
          <a:off x="11220450" y="85725"/>
          <a:ext cx="295275" cy="238125"/>
        </a:xfrm>
        <a:prstGeom prst="rect">
          <a:avLst/>
        </a:prstGeom>
        <a:solidFill>
          <a:srgbClr val="00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523875</xdr:colOff>
      <xdr:row>0</xdr:row>
      <xdr:rowOff>247650</xdr:rowOff>
    </xdr:from>
    <xdr:to>
      <xdr:col>1</xdr:col>
      <xdr:colOff>933450</xdr:colOff>
      <xdr:row>2</xdr:row>
      <xdr:rowOff>38100</xdr:rowOff>
    </xdr:to>
    <xdr:sp>
      <xdr:nvSpPr>
        <xdr:cNvPr id="2" name="AutoShape 48">
          <a:hlinkClick r:id="rId2"/>
        </xdr:cNvPr>
        <xdr:cNvSpPr>
          <a:spLocks/>
        </xdr:cNvSpPr>
      </xdr:nvSpPr>
      <xdr:spPr>
        <a:xfrm>
          <a:off x="885825" y="247650"/>
          <a:ext cx="409575" cy="342900"/>
        </a:xfrm>
        <a:prstGeom prst="leftArrow">
          <a:avLst/>
        </a:prstGeom>
        <a:solidFill>
          <a:srgbClr val="00FF00"/>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314325</xdr:colOff>
      <xdr:row>1</xdr:row>
      <xdr:rowOff>9525</xdr:rowOff>
    </xdr:from>
    <xdr:to>
      <xdr:col>1</xdr:col>
      <xdr:colOff>238125</xdr:colOff>
      <xdr:row>1</xdr:row>
      <xdr:rowOff>238125</xdr:rowOff>
    </xdr:to>
    <xdr:sp>
      <xdr:nvSpPr>
        <xdr:cNvPr id="3" name="Rectangle 57">
          <a:hlinkClick r:id="rId3"/>
        </xdr:cNvPr>
        <xdr:cNvSpPr>
          <a:spLocks/>
        </xdr:cNvSpPr>
      </xdr:nvSpPr>
      <xdr:spPr>
        <a:xfrm>
          <a:off x="314325" y="304800"/>
          <a:ext cx="285750" cy="228600"/>
        </a:xfrm>
        <a:prstGeom prst="rect">
          <a:avLst/>
        </a:prstGeom>
        <a:solidFill>
          <a:srgbClr val="FFFF00"/>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685800</xdr:colOff>
      <xdr:row>0</xdr:row>
      <xdr:rowOff>85725</xdr:rowOff>
    </xdr:from>
    <xdr:to>
      <xdr:col>13</xdr:col>
      <xdr:colOff>685800</xdr:colOff>
      <xdr:row>1</xdr:row>
      <xdr:rowOff>28575</xdr:rowOff>
    </xdr:to>
    <xdr:sp>
      <xdr:nvSpPr>
        <xdr:cNvPr id="4" name="Rectangle 61">
          <a:hlinkClick r:id="rId4"/>
        </xdr:cNvPr>
        <xdr:cNvSpPr>
          <a:spLocks/>
        </xdr:cNvSpPr>
      </xdr:nvSpPr>
      <xdr:spPr>
        <a:xfrm>
          <a:off x="12239625" y="85725"/>
          <a:ext cx="0" cy="238125"/>
        </a:xfrm>
        <a:prstGeom prst="rect">
          <a:avLst/>
        </a:prstGeom>
        <a:solidFill>
          <a:srgbClr val="00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38100</xdr:rowOff>
    </xdr:from>
    <xdr:to>
      <xdr:col>0</xdr:col>
      <xdr:colOff>266700</xdr:colOff>
      <xdr:row>1</xdr:row>
      <xdr:rowOff>219075</xdr:rowOff>
    </xdr:to>
    <xdr:sp>
      <xdr:nvSpPr>
        <xdr:cNvPr id="1" name="Rectangle 16">
          <a:hlinkClick r:id="rId1"/>
        </xdr:cNvPr>
        <xdr:cNvSpPr>
          <a:spLocks/>
        </xdr:cNvSpPr>
      </xdr:nvSpPr>
      <xdr:spPr>
        <a:xfrm>
          <a:off x="95250" y="323850"/>
          <a:ext cx="171450" cy="180975"/>
        </a:xfrm>
        <a:prstGeom prst="roundRect">
          <a:avLst/>
        </a:prstGeom>
        <a:solidFill>
          <a:srgbClr val="FFFF00"/>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390525</xdr:colOff>
      <xdr:row>0</xdr:row>
      <xdr:rowOff>266700</xdr:rowOff>
    </xdr:from>
    <xdr:to>
      <xdr:col>0</xdr:col>
      <xdr:colOff>723900</xdr:colOff>
      <xdr:row>2</xdr:row>
      <xdr:rowOff>47625</xdr:rowOff>
    </xdr:to>
    <xdr:sp>
      <xdr:nvSpPr>
        <xdr:cNvPr id="2" name="AutoShape 17">
          <a:hlinkClick r:id="rId2"/>
        </xdr:cNvPr>
        <xdr:cNvSpPr>
          <a:spLocks/>
        </xdr:cNvSpPr>
      </xdr:nvSpPr>
      <xdr:spPr>
        <a:xfrm>
          <a:off x="390525" y="266700"/>
          <a:ext cx="333375" cy="304800"/>
        </a:xfrm>
        <a:prstGeom prst="leftArrow">
          <a:avLst/>
        </a:prstGeom>
        <a:solidFill>
          <a:srgbClr val="00FF00"/>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23"/>
  <sheetViews>
    <sheetView workbookViewId="0" topLeftCell="A1">
      <selection activeCell="C23" sqref="C23"/>
    </sheetView>
  </sheetViews>
  <sheetFormatPr defaultColWidth="9.00390625" defaultRowHeight="15.75"/>
  <cols>
    <col min="1" max="1" width="16.625" style="0" customWidth="1"/>
    <col min="2" max="2" width="12.25390625" style="0" customWidth="1"/>
    <col min="3" max="3" width="23.125" style="0" customWidth="1"/>
    <col min="5" max="5" width="11.75390625" style="0" customWidth="1"/>
  </cols>
  <sheetData>
    <row r="1" spans="1:5" ht="15.75">
      <c r="A1" s="15" t="s">
        <v>6</v>
      </c>
      <c r="B1" s="27" t="s">
        <v>54</v>
      </c>
      <c r="C1" t="s">
        <v>57</v>
      </c>
      <c r="E1" t="s">
        <v>76</v>
      </c>
    </row>
    <row r="2" spans="1:5" ht="15.75">
      <c r="A2" s="15" t="s">
        <v>7</v>
      </c>
      <c r="B2" s="27" t="s">
        <v>51</v>
      </c>
      <c r="C2" t="s">
        <v>58</v>
      </c>
      <c r="E2" t="s">
        <v>77</v>
      </c>
    </row>
    <row r="3" spans="1:5" ht="15.75">
      <c r="A3" s="15" t="s">
        <v>8</v>
      </c>
      <c r="B3" s="1" t="s">
        <v>52</v>
      </c>
      <c r="C3" t="s">
        <v>59</v>
      </c>
      <c r="E3" t="s">
        <v>78</v>
      </c>
    </row>
    <row r="4" spans="1:5" ht="15.75">
      <c r="A4" s="15" t="s">
        <v>9</v>
      </c>
      <c r="B4" s="1" t="s">
        <v>49</v>
      </c>
      <c r="C4" t="s">
        <v>60</v>
      </c>
      <c r="E4" t="s">
        <v>79</v>
      </c>
    </row>
    <row r="5" spans="1:5" ht="15.75">
      <c r="A5" s="15" t="s">
        <v>10</v>
      </c>
      <c r="B5" s="1" t="s">
        <v>50</v>
      </c>
      <c r="C5" t="s">
        <v>61</v>
      </c>
      <c r="E5" t="s">
        <v>80</v>
      </c>
    </row>
    <row r="6" spans="1:5" ht="15.75">
      <c r="A6" s="15" t="s">
        <v>11</v>
      </c>
      <c r="B6" s="1" t="s">
        <v>56</v>
      </c>
      <c r="C6" t="s">
        <v>62</v>
      </c>
      <c r="E6" t="s">
        <v>81</v>
      </c>
    </row>
    <row r="7" spans="1:5" ht="15.75">
      <c r="A7" s="15" t="s">
        <v>12</v>
      </c>
      <c r="B7" s="1"/>
      <c r="C7" t="s">
        <v>63</v>
      </c>
      <c r="E7" t="s">
        <v>94</v>
      </c>
    </row>
    <row r="8" spans="1:5" ht="15.75">
      <c r="A8" s="1"/>
      <c r="B8" s="1"/>
      <c r="C8" t="s">
        <v>64</v>
      </c>
      <c r="E8" t="s">
        <v>95</v>
      </c>
    </row>
    <row r="9" spans="1:5" ht="15.75">
      <c r="A9" s="1"/>
      <c r="B9" s="1"/>
      <c r="C9" t="s">
        <v>65</v>
      </c>
      <c r="E9" t="s">
        <v>96</v>
      </c>
    </row>
    <row r="10" ht="15.75">
      <c r="C10" t="s">
        <v>66</v>
      </c>
    </row>
    <row r="11" ht="15.75">
      <c r="C11" t="s">
        <v>67</v>
      </c>
    </row>
    <row r="12" ht="15.75">
      <c r="C12" t="s">
        <v>90</v>
      </c>
    </row>
    <row r="13" ht="15.75">
      <c r="C13" t="s">
        <v>68</v>
      </c>
    </row>
    <row r="14" ht="15.75">
      <c r="C14" t="s">
        <v>69</v>
      </c>
    </row>
    <row r="15" ht="15.75">
      <c r="C15" t="s">
        <v>70</v>
      </c>
    </row>
    <row r="16" ht="15.75">
      <c r="C16" t="s">
        <v>71</v>
      </c>
    </row>
    <row r="17" ht="15.75">
      <c r="C17" t="s">
        <v>72</v>
      </c>
    </row>
    <row r="18" ht="15.75">
      <c r="C18" t="s">
        <v>91</v>
      </c>
    </row>
    <row r="19" ht="15.75">
      <c r="C19" t="s">
        <v>92</v>
      </c>
    </row>
    <row r="20" ht="15.75">
      <c r="C20" t="s">
        <v>73</v>
      </c>
    </row>
    <row r="21" ht="15.75">
      <c r="C21" t="s">
        <v>74</v>
      </c>
    </row>
    <row r="22" ht="15.75">
      <c r="C22" t="s">
        <v>75</v>
      </c>
    </row>
    <row r="23" ht="15.75">
      <c r="C23" t="s">
        <v>93</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8:M28"/>
  <sheetViews>
    <sheetView showGridLines="0" tabSelected="1" workbookViewId="0" topLeftCell="A1">
      <selection activeCell="A1" sqref="A1"/>
    </sheetView>
  </sheetViews>
  <sheetFormatPr defaultColWidth="9.00390625" defaultRowHeight="15.75"/>
  <cols>
    <col min="1" max="6" width="9.00390625" style="1" customWidth="1"/>
    <col min="7" max="7" width="14.00390625" style="1" customWidth="1"/>
    <col min="8" max="8" width="12.125" style="1" customWidth="1"/>
    <col min="9" max="9" width="13.375" style="1" customWidth="1"/>
    <col min="10" max="16384" width="9.00390625" style="1" customWidth="1"/>
  </cols>
  <sheetData>
    <row r="8" spans="6:9" ht="22.5">
      <c r="F8" s="17" t="s">
        <v>82</v>
      </c>
      <c r="G8" s="38" t="s">
        <v>80</v>
      </c>
      <c r="H8" s="38"/>
      <c r="I8" s="38"/>
    </row>
    <row r="9" spans="6:9" ht="22.5">
      <c r="F9" s="17" t="s">
        <v>83</v>
      </c>
      <c r="G9" s="38" t="s">
        <v>93</v>
      </c>
      <c r="H9" s="38"/>
      <c r="I9" s="38"/>
    </row>
    <row r="17" spans="4:13" ht="15.75">
      <c r="D17" s="39" t="str">
        <f>IF(DANHSACH!B6="","Hãy bắt đầu nhập danh sách GV đầu tiên ",DANHSACH!K2)</f>
        <v>Hãy bắt đầu nhập danh sách GV đầu tiên </v>
      </c>
      <c r="E17" s="39"/>
      <c r="F17" s="39"/>
      <c r="G17" s="39"/>
      <c r="I17" s="39" t="str">
        <f>IF(THONGKE!B6="","Hãy nhập vào cột Tổng số giáo viên của từng khối ",THONGKE!B15)</f>
        <v>Hãy nhập vào cột Tổng số giáo viên của từng khối </v>
      </c>
      <c r="J17" s="39"/>
      <c r="K17" s="39"/>
      <c r="L17" s="39"/>
      <c r="M17" s="39"/>
    </row>
    <row r="19" spans="4:13" ht="26.25" customHeight="1">
      <c r="D19" s="37" t="str">
        <f>IF(AND(LEFT(D17,4)="tổng",I17="hoàn thành"),"Báo cáo kết quả đã hoàn thành, vui lòng kiểm tra lại số liệu lần cuối trước khi gởi file này qua email ","Báo cáo chưa hoàn thành, chưa gởi được qua email ! Vui lòng kiểm tra lại dữ liệu.")</f>
        <v>Báo cáo chưa hoàn thành, chưa gởi được qua email ! Vui lòng kiểm tra lại dữ liệu.</v>
      </c>
      <c r="E19" s="37"/>
      <c r="F19" s="37"/>
      <c r="G19" s="37"/>
      <c r="H19" s="37"/>
      <c r="I19" s="37"/>
      <c r="J19" s="37"/>
      <c r="K19" s="37"/>
      <c r="L19" s="37"/>
      <c r="M19" s="37"/>
    </row>
    <row r="20" ht="15.75"/>
    <row r="21" ht="15.75"/>
    <row r="22" ht="15.75"/>
    <row r="23" spans="10:13" ht="15.75">
      <c r="J23" s="33" t="s">
        <v>84</v>
      </c>
      <c r="K23" s="33"/>
      <c r="L23" s="33"/>
      <c r="M23" s="33"/>
    </row>
    <row r="24" ht="15.75"/>
    <row r="28" ht="26.25" customHeight="1" hidden="1">
      <c r="A28" s="1" t="str">
        <f>IF(RIGHT(D19,1)=".","Chưa hoàn thành","Hoàn thành")</f>
        <v>Chưa hoàn thành</v>
      </c>
    </row>
  </sheetData>
  <sheetProtection password="CC6C" sheet="1" objects="1" scenarios="1"/>
  <mergeCells count="5">
    <mergeCell ref="D19:M19"/>
    <mergeCell ref="G9:I9"/>
    <mergeCell ref="G8:I8"/>
    <mergeCell ref="D17:G17"/>
    <mergeCell ref="I17:M17"/>
  </mergeCells>
  <dataValidations count="2">
    <dataValidation type="list" allowBlank="1" showInputMessage="1" showErrorMessage="1" errorTitle="Chon truong" error="Dữ liệu không hợp lệ&#10;Vui lòng bấm vào để chọn đúng trường." sqref="G9:I9">
      <formula1>truong</formula1>
    </dataValidation>
    <dataValidation type="list" allowBlank="1" showInputMessage="1" showErrorMessage="1" errorTitle="Chọn năm học" error="Dữ liệu không hợp lệ&#10;Vui lòng bấm vào để chọn năm học ." sqref="G8:I8">
      <formula1>namhoc</formula1>
    </dataValidation>
  </dataValidations>
  <printOptions/>
  <pageMargins left="0.75" right="0.75" top="1" bottom="1" header="0.5" footer="0.5"/>
  <pageSetup horizontalDpi="180" verticalDpi="18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3"/>
  </sheetPr>
  <dimension ref="A1:O41"/>
  <sheetViews>
    <sheetView showGridLines="0" workbookViewId="0" topLeftCell="A1">
      <selection activeCell="B6" sqref="B6"/>
    </sheetView>
  </sheetViews>
  <sheetFormatPr defaultColWidth="9.00390625" defaultRowHeight="15.75"/>
  <cols>
    <col min="1" max="1" width="4.75390625" style="1" customWidth="1"/>
    <col min="2" max="2" width="17.50390625" style="1" customWidth="1"/>
    <col min="3" max="3" width="11.25390625" style="17" customWidth="1"/>
    <col min="4" max="4" width="10.00390625" style="18" customWidth="1"/>
    <col min="5" max="5" width="12.00390625" style="2" customWidth="1"/>
    <col min="6" max="6" width="8.875" style="19" customWidth="1"/>
    <col min="7" max="7" width="13.00390625" style="2" customWidth="1"/>
    <col min="8" max="8" width="9.25390625" style="19" customWidth="1"/>
    <col min="9" max="9" width="12.625" style="20" customWidth="1"/>
    <col min="10" max="10" width="13.625" style="20" customWidth="1"/>
    <col min="11" max="11" width="8.375" style="2" customWidth="1"/>
    <col min="12" max="12" width="6.875" style="2" customWidth="1"/>
    <col min="13" max="13" width="23.50390625" style="1" customWidth="1"/>
    <col min="14" max="14" width="9.00390625" style="1" customWidth="1"/>
    <col min="15" max="15" width="8.375" style="1" hidden="1" customWidth="1"/>
    <col min="16" max="16" width="11.50390625" style="1" customWidth="1"/>
    <col min="17" max="16384" width="9.00390625" style="1" customWidth="1"/>
  </cols>
  <sheetData>
    <row r="1" spans="1:13" s="16" customFormat="1" ht="23.25">
      <c r="A1" s="43" t="s">
        <v>38</v>
      </c>
      <c r="B1" s="43"/>
      <c r="C1" s="43"/>
      <c r="D1" s="43"/>
      <c r="E1" s="43"/>
      <c r="F1" s="43"/>
      <c r="G1" s="43"/>
      <c r="H1" s="43"/>
      <c r="I1" s="43"/>
      <c r="J1" s="43"/>
      <c r="K1" s="43"/>
      <c r="L1" s="43"/>
      <c r="M1" s="43"/>
    </row>
    <row r="2" spans="5:14" ht="20.25" customHeight="1">
      <c r="E2" s="19" t="s">
        <v>15</v>
      </c>
      <c r="G2" s="50" t="str">
        <f>trangchinh!G9</f>
        <v>Tiểu học Bình Hưng</v>
      </c>
      <c r="H2" s="50"/>
      <c r="I2" s="50"/>
      <c r="K2" s="49" t="str">
        <f>"Tổng cộng có    "&amp;COUNTA(C6:C39)&amp;"    giáo viên tham gia dự thi"</f>
        <v>Tổng cộng có    0    giáo viên tham gia dự thi</v>
      </c>
      <c r="L2" s="49"/>
      <c r="M2" s="49"/>
      <c r="N2" s="49"/>
    </row>
    <row r="4" spans="1:14" ht="30.75" customHeight="1">
      <c r="A4" s="51" t="s">
        <v>39</v>
      </c>
      <c r="B4" s="52" t="s">
        <v>40</v>
      </c>
      <c r="C4" s="54" t="s">
        <v>41</v>
      </c>
      <c r="D4" s="56" t="s">
        <v>85</v>
      </c>
      <c r="E4" s="48" t="s">
        <v>42</v>
      </c>
      <c r="F4" s="48"/>
      <c r="G4" s="48" t="s">
        <v>43</v>
      </c>
      <c r="H4" s="48"/>
      <c r="I4" s="41" t="s">
        <v>89</v>
      </c>
      <c r="J4" s="42"/>
      <c r="K4" s="44" t="s">
        <v>46</v>
      </c>
      <c r="L4" s="45" t="s">
        <v>53</v>
      </c>
      <c r="M4" s="46" t="s">
        <v>47</v>
      </c>
      <c r="N4" s="21"/>
    </row>
    <row r="5" spans="1:14" ht="15.75">
      <c r="A5" s="51"/>
      <c r="B5" s="53"/>
      <c r="C5" s="55"/>
      <c r="D5" s="57"/>
      <c r="E5" s="28" t="s">
        <v>44</v>
      </c>
      <c r="F5" s="28" t="s">
        <v>45</v>
      </c>
      <c r="G5" s="28" t="s">
        <v>44</v>
      </c>
      <c r="H5" s="28" t="s">
        <v>45</v>
      </c>
      <c r="I5" s="29" t="s">
        <v>87</v>
      </c>
      <c r="J5" s="29" t="s">
        <v>88</v>
      </c>
      <c r="K5" s="44"/>
      <c r="L5" s="45"/>
      <c r="M5" s="46"/>
      <c r="N5" s="21"/>
    </row>
    <row r="6" spans="1:15" ht="15.75">
      <c r="A6" s="34">
        <v>1</v>
      </c>
      <c r="B6" s="22"/>
      <c r="C6" s="23"/>
      <c r="D6" s="25"/>
      <c r="E6" s="12"/>
      <c r="F6" s="11"/>
      <c r="G6" s="12"/>
      <c r="H6" s="11"/>
      <c r="I6" s="24"/>
      <c r="J6" s="24"/>
      <c r="K6" s="5">
        <f>IF(OR(B6="",C6="",D6="",E6="",F6="",G6="",H6="",I6="",J6=""),"",IF(AND(OR(AND(F6="xuất sắc",H6="xuất sắc"),AND(F6="xuất sắc",H6="tốt"),AND(F6="tốt",H6="xuất sắc"),AND(F6="tốt",H6="tốt"),AND(F6="tốt",H6="khá"),AND(F6="khá",H6="tốt"),AND(F6="xuất sắc",H6="khá"),AND(F6="khá",H6="xuất sắc")),AND(I6&gt;=8,J6&gt;=6)),"ĐẠT","C ĐẠT"))</f>
      </c>
      <c r="L6" s="12"/>
      <c r="M6" s="35">
        <f aca="true" t="shared" si="0" ref="M6:M39">IF(B6="","",G$2)</f>
      </c>
      <c r="O6" s="1">
        <f aca="true" t="shared" si="1" ref="O6:O39">IF(AND(D6="gvcn lớp 1",K6="đạt"),"đạt 1",IF(AND(D6="gvcn lớp 2",K6="đạt"),"đạt 2",IF(AND(D6="gvcn lớp 3",K6="đạt"),"đạt 3",IF(AND(D6="gvcn lớp 4",K6="đạt"),"đạt 4",IF(AND(D6="gvcn lớp 5",K6="đạt"),"đạt 5",IF(AND(D6="gv dạy tiết",K6="đạt"),"đạt tiết",IF(AND(D6="gv bộ môn",K6="đạt"),"đạt môn","")))))))</f>
      </c>
    </row>
    <row r="7" spans="1:15" ht="15.75">
      <c r="A7" s="34">
        <v>2</v>
      </c>
      <c r="B7" s="22"/>
      <c r="C7" s="23"/>
      <c r="D7" s="25"/>
      <c r="E7" s="12"/>
      <c r="F7" s="11"/>
      <c r="G7" s="12"/>
      <c r="H7" s="11"/>
      <c r="I7" s="24"/>
      <c r="J7" s="24"/>
      <c r="K7" s="5">
        <f aca="true" t="shared" si="2" ref="K7:K39">IF(OR(B7="",C7="",D7="",E7="",F7="",G7="",H7="",I7="",J7=""),"",IF(AND(OR(AND(F7="xuất sắc",H7="xuất sắc"),AND(F7="xuất sắc",H7="tốt"),AND(F7="tốt",H7="xuất sắc"),AND(F7="tốt",H7="tốt"),AND(F7="tốt",H7="khá"),AND(F7="khá",H7="tốt"),AND(F7="xuất sắc",H7="khá"),AND(F7="khá",H7="xuất sắc")),AND(I7&gt;=8,J7&gt;=6)),"ĐẠT","C ĐẠT"))</f>
      </c>
      <c r="L7" s="12"/>
      <c r="M7" s="35">
        <f t="shared" si="0"/>
      </c>
      <c r="O7" s="1">
        <f t="shared" si="1"/>
      </c>
    </row>
    <row r="8" spans="1:15" ht="15.75">
      <c r="A8" s="34">
        <v>3</v>
      </c>
      <c r="B8" s="22"/>
      <c r="C8" s="23"/>
      <c r="D8" s="25"/>
      <c r="E8" s="12"/>
      <c r="F8" s="11"/>
      <c r="G8" s="12"/>
      <c r="H8" s="11"/>
      <c r="I8" s="24"/>
      <c r="J8" s="24"/>
      <c r="K8" s="5">
        <f t="shared" si="2"/>
      </c>
      <c r="L8" s="12"/>
      <c r="M8" s="35">
        <f t="shared" si="0"/>
      </c>
      <c r="O8" s="1">
        <f t="shared" si="1"/>
      </c>
    </row>
    <row r="9" spans="1:15" ht="15.75">
      <c r="A9" s="34">
        <v>4</v>
      </c>
      <c r="B9" s="22"/>
      <c r="C9" s="23"/>
      <c r="D9" s="25"/>
      <c r="E9" s="12"/>
      <c r="F9" s="11"/>
      <c r="G9" s="12"/>
      <c r="H9" s="11"/>
      <c r="I9" s="24"/>
      <c r="J9" s="24"/>
      <c r="K9" s="5">
        <f t="shared" si="2"/>
      </c>
      <c r="L9" s="12"/>
      <c r="M9" s="35">
        <f t="shared" si="0"/>
      </c>
      <c r="O9" s="1">
        <f t="shared" si="1"/>
      </c>
    </row>
    <row r="10" spans="1:15" ht="15.75">
      <c r="A10" s="34">
        <v>5</v>
      </c>
      <c r="B10" s="22"/>
      <c r="C10" s="23"/>
      <c r="D10" s="25"/>
      <c r="E10" s="12"/>
      <c r="F10" s="11"/>
      <c r="G10" s="12"/>
      <c r="H10" s="11"/>
      <c r="I10" s="24"/>
      <c r="J10" s="24"/>
      <c r="K10" s="5">
        <f t="shared" si="2"/>
      </c>
      <c r="L10" s="12"/>
      <c r="M10" s="35">
        <f t="shared" si="0"/>
      </c>
      <c r="O10" s="1">
        <f t="shared" si="1"/>
      </c>
    </row>
    <row r="11" spans="1:15" ht="15.75">
      <c r="A11" s="34">
        <v>6</v>
      </c>
      <c r="B11" s="22"/>
      <c r="C11" s="23"/>
      <c r="D11" s="25"/>
      <c r="E11" s="12"/>
      <c r="F11" s="11"/>
      <c r="G11" s="12"/>
      <c r="H11" s="11"/>
      <c r="I11" s="24"/>
      <c r="J11" s="24"/>
      <c r="K11" s="5">
        <f t="shared" si="2"/>
      </c>
      <c r="L11" s="12"/>
      <c r="M11" s="35">
        <f t="shared" si="0"/>
      </c>
      <c r="O11" s="1">
        <f t="shared" si="1"/>
      </c>
    </row>
    <row r="12" spans="1:15" ht="15.75">
      <c r="A12" s="34">
        <v>7</v>
      </c>
      <c r="B12" s="22"/>
      <c r="C12" s="23"/>
      <c r="D12" s="25"/>
      <c r="E12" s="12"/>
      <c r="F12" s="11"/>
      <c r="G12" s="12"/>
      <c r="H12" s="11"/>
      <c r="I12" s="24"/>
      <c r="J12" s="24"/>
      <c r="K12" s="5">
        <f t="shared" si="2"/>
      </c>
      <c r="L12" s="12"/>
      <c r="M12" s="35">
        <f t="shared" si="0"/>
      </c>
      <c r="O12" s="1">
        <f t="shared" si="1"/>
      </c>
    </row>
    <row r="13" spans="1:15" ht="15.75">
      <c r="A13" s="34">
        <v>8</v>
      </c>
      <c r="B13" s="22"/>
      <c r="C13" s="23"/>
      <c r="D13" s="25"/>
      <c r="E13" s="12"/>
      <c r="F13" s="11"/>
      <c r="G13" s="12"/>
      <c r="H13" s="11"/>
      <c r="I13" s="24"/>
      <c r="J13" s="24"/>
      <c r="K13" s="5">
        <f t="shared" si="2"/>
      </c>
      <c r="L13" s="12"/>
      <c r="M13" s="35">
        <f t="shared" si="0"/>
      </c>
      <c r="O13" s="1">
        <f t="shared" si="1"/>
      </c>
    </row>
    <row r="14" spans="1:15" ht="15.75">
      <c r="A14" s="34">
        <v>9</v>
      </c>
      <c r="B14" s="22"/>
      <c r="C14" s="23"/>
      <c r="D14" s="25"/>
      <c r="E14" s="12"/>
      <c r="F14" s="11"/>
      <c r="G14" s="12"/>
      <c r="H14" s="11"/>
      <c r="I14" s="24"/>
      <c r="J14" s="24"/>
      <c r="K14" s="5">
        <f t="shared" si="2"/>
      </c>
      <c r="L14" s="12"/>
      <c r="M14" s="35">
        <f t="shared" si="0"/>
      </c>
      <c r="O14" s="1">
        <f t="shared" si="1"/>
      </c>
    </row>
    <row r="15" spans="1:15" ht="15.75">
      <c r="A15" s="34">
        <v>10</v>
      </c>
      <c r="B15" s="22"/>
      <c r="C15" s="23"/>
      <c r="D15" s="25"/>
      <c r="E15" s="12"/>
      <c r="F15" s="11"/>
      <c r="G15" s="12"/>
      <c r="H15" s="11"/>
      <c r="I15" s="24"/>
      <c r="J15" s="24"/>
      <c r="K15" s="5">
        <f t="shared" si="2"/>
      </c>
      <c r="L15" s="12"/>
      <c r="M15" s="35">
        <f t="shared" si="0"/>
      </c>
      <c r="O15" s="1">
        <f t="shared" si="1"/>
      </c>
    </row>
    <row r="16" spans="1:15" ht="15.75">
      <c r="A16" s="34">
        <v>11</v>
      </c>
      <c r="B16" s="22"/>
      <c r="C16" s="23"/>
      <c r="D16" s="25"/>
      <c r="E16" s="12"/>
      <c r="F16" s="11"/>
      <c r="G16" s="12"/>
      <c r="H16" s="11"/>
      <c r="I16" s="24"/>
      <c r="J16" s="24"/>
      <c r="K16" s="5">
        <f t="shared" si="2"/>
      </c>
      <c r="L16" s="12"/>
      <c r="M16" s="35">
        <f t="shared" si="0"/>
      </c>
      <c r="O16" s="1">
        <f t="shared" si="1"/>
      </c>
    </row>
    <row r="17" spans="1:15" ht="15.75">
      <c r="A17" s="34">
        <v>12</v>
      </c>
      <c r="B17" s="22"/>
      <c r="C17" s="23"/>
      <c r="D17" s="25"/>
      <c r="E17" s="12"/>
      <c r="F17" s="11"/>
      <c r="G17" s="12"/>
      <c r="H17" s="11"/>
      <c r="I17" s="24"/>
      <c r="J17" s="24"/>
      <c r="K17" s="5">
        <f t="shared" si="2"/>
      </c>
      <c r="L17" s="12"/>
      <c r="M17" s="35">
        <f t="shared" si="0"/>
      </c>
      <c r="O17" s="1">
        <f t="shared" si="1"/>
      </c>
    </row>
    <row r="18" spans="1:15" ht="15.75">
      <c r="A18" s="34">
        <v>13</v>
      </c>
      <c r="B18" s="22"/>
      <c r="C18" s="23"/>
      <c r="D18" s="25"/>
      <c r="E18" s="12"/>
      <c r="F18" s="11"/>
      <c r="G18" s="12"/>
      <c r="H18" s="11"/>
      <c r="I18" s="24"/>
      <c r="J18" s="24"/>
      <c r="K18" s="5">
        <f t="shared" si="2"/>
      </c>
      <c r="L18" s="12"/>
      <c r="M18" s="35">
        <f t="shared" si="0"/>
      </c>
      <c r="O18" s="1">
        <f t="shared" si="1"/>
      </c>
    </row>
    <row r="19" spans="1:15" ht="15.75">
      <c r="A19" s="34">
        <v>14</v>
      </c>
      <c r="B19" s="22"/>
      <c r="C19" s="23"/>
      <c r="D19" s="25"/>
      <c r="E19" s="12"/>
      <c r="F19" s="11"/>
      <c r="G19" s="12"/>
      <c r="H19" s="11"/>
      <c r="I19" s="24"/>
      <c r="J19" s="24"/>
      <c r="K19" s="5">
        <f t="shared" si="2"/>
      </c>
      <c r="L19" s="12"/>
      <c r="M19" s="35">
        <f t="shared" si="0"/>
      </c>
      <c r="O19" s="1">
        <f t="shared" si="1"/>
      </c>
    </row>
    <row r="20" spans="1:15" ht="15.75">
      <c r="A20" s="34">
        <v>15</v>
      </c>
      <c r="B20" s="22"/>
      <c r="C20" s="23"/>
      <c r="D20" s="25"/>
      <c r="E20" s="12"/>
      <c r="F20" s="11"/>
      <c r="G20" s="12"/>
      <c r="H20" s="11"/>
      <c r="I20" s="24"/>
      <c r="J20" s="24"/>
      <c r="K20" s="5">
        <f t="shared" si="2"/>
      </c>
      <c r="L20" s="12"/>
      <c r="M20" s="35">
        <f t="shared" si="0"/>
      </c>
      <c r="O20" s="1">
        <f t="shared" si="1"/>
      </c>
    </row>
    <row r="21" spans="1:15" ht="15.75">
      <c r="A21" s="34">
        <v>16</v>
      </c>
      <c r="B21" s="22"/>
      <c r="C21" s="23"/>
      <c r="D21" s="25"/>
      <c r="E21" s="12"/>
      <c r="F21" s="11"/>
      <c r="G21" s="12"/>
      <c r="H21" s="11"/>
      <c r="I21" s="24"/>
      <c r="J21" s="24"/>
      <c r="K21" s="5">
        <f t="shared" si="2"/>
      </c>
      <c r="L21" s="12"/>
      <c r="M21" s="35">
        <f t="shared" si="0"/>
      </c>
      <c r="O21" s="1">
        <f t="shared" si="1"/>
      </c>
    </row>
    <row r="22" spans="1:15" ht="15.75">
      <c r="A22" s="34">
        <v>17</v>
      </c>
      <c r="B22" s="22"/>
      <c r="C22" s="23"/>
      <c r="D22" s="25"/>
      <c r="E22" s="12"/>
      <c r="F22" s="11"/>
      <c r="G22" s="12"/>
      <c r="H22" s="11"/>
      <c r="I22" s="24"/>
      <c r="J22" s="24"/>
      <c r="K22" s="5">
        <f t="shared" si="2"/>
      </c>
      <c r="L22" s="12"/>
      <c r="M22" s="35">
        <f t="shared" si="0"/>
      </c>
      <c r="O22" s="1">
        <f t="shared" si="1"/>
      </c>
    </row>
    <row r="23" spans="1:15" ht="15.75">
      <c r="A23" s="34">
        <v>18</v>
      </c>
      <c r="B23" s="22"/>
      <c r="C23" s="23"/>
      <c r="D23" s="25"/>
      <c r="E23" s="12"/>
      <c r="F23" s="11"/>
      <c r="G23" s="12"/>
      <c r="H23" s="11"/>
      <c r="I23" s="24"/>
      <c r="J23" s="24"/>
      <c r="K23" s="5">
        <f t="shared" si="2"/>
      </c>
      <c r="L23" s="12"/>
      <c r="M23" s="35">
        <f t="shared" si="0"/>
      </c>
      <c r="O23" s="1">
        <f t="shared" si="1"/>
      </c>
    </row>
    <row r="24" spans="1:15" ht="15.75">
      <c r="A24" s="34">
        <v>19</v>
      </c>
      <c r="B24" s="22"/>
      <c r="C24" s="23"/>
      <c r="D24" s="25"/>
      <c r="E24" s="12"/>
      <c r="F24" s="11"/>
      <c r="G24" s="12"/>
      <c r="H24" s="11"/>
      <c r="I24" s="24"/>
      <c r="J24" s="24"/>
      <c r="K24" s="5">
        <f t="shared" si="2"/>
      </c>
      <c r="L24" s="12"/>
      <c r="M24" s="35">
        <f t="shared" si="0"/>
      </c>
      <c r="O24" s="1">
        <f t="shared" si="1"/>
      </c>
    </row>
    <row r="25" spans="1:15" ht="15.75">
      <c r="A25" s="34">
        <v>20</v>
      </c>
      <c r="B25" s="22"/>
      <c r="C25" s="23"/>
      <c r="D25" s="25"/>
      <c r="E25" s="12"/>
      <c r="F25" s="11"/>
      <c r="G25" s="12"/>
      <c r="H25" s="11"/>
      <c r="I25" s="24"/>
      <c r="J25" s="24"/>
      <c r="K25" s="5">
        <f t="shared" si="2"/>
      </c>
      <c r="L25" s="12"/>
      <c r="M25" s="35">
        <f t="shared" si="0"/>
      </c>
      <c r="O25" s="1">
        <f t="shared" si="1"/>
      </c>
    </row>
    <row r="26" spans="1:15" ht="15.75">
      <c r="A26" s="34">
        <v>21</v>
      </c>
      <c r="B26" s="22"/>
      <c r="C26" s="23"/>
      <c r="D26" s="25"/>
      <c r="E26" s="12"/>
      <c r="F26" s="11"/>
      <c r="G26" s="12"/>
      <c r="H26" s="11"/>
      <c r="I26" s="24"/>
      <c r="J26" s="24"/>
      <c r="K26" s="5">
        <f t="shared" si="2"/>
      </c>
      <c r="L26" s="12"/>
      <c r="M26" s="35">
        <f t="shared" si="0"/>
      </c>
      <c r="O26" s="1">
        <f t="shared" si="1"/>
      </c>
    </row>
    <row r="27" spans="1:15" ht="15.75">
      <c r="A27" s="34">
        <v>22</v>
      </c>
      <c r="B27" s="22"/>
      <c r="C27" s="23"/>
      <c r="D27" s="25"/>
      <c r="E27" s="12"/>
      <c r="F27" s="11"/>
      <c r="G27" s="12"/>
      <c r="H27" s="11"/>
      <c r="I27" s="24"/>
      <c r="J27" s="24"/>
      <c r="K27" s="5">
        <f t="shared" si="2"/>
      </c>
      <c r="L27" s="12"/>
      <c r="M27" s="35">
        <f t="shared" si="0"/>
      </c>
      <c r="O27" s="1">
        <f t="shared" si="1"/>
      </c>
    </row>
    <row r="28" spans="1:15" ht="15.75">
      <c r="A28" s="34">
        <v>23</v>
      </c>
      <c r="B28" s="22"/>
      <c r="C28" s="23"/>
      <c r="D28" s="25"/>
      <c r="E28" s="12"/>
      <c r="F28" s="11"/>
      <c r="G28" s="12"/>
      <c r="H28" s="11"/>
      <c r="I28" s="24"/>
      <c r="J28" s="24"/>
      <c r="K28" s="5">
        <f t="shared" si="2"/>
      </c>
      <c r="L28" s="12"/>
      <c r="M28" s="35">
        <f t="shared" si="0"/>
      </c>
      <c r="O28" s="1">
        <f t="shared" si="1"/>
      </c>
    </row>
    <row r="29" spans="1:15" ht="15.75">
      <c r="A29" s="34">
        <v>24</v>
      </c>
      <c r="B29" s="22"/>
      <c r="C29" s="23"/>
      <c r="D29" s="25"/>
      <c r="E29" s="12"/>
      <c r="F29" s="11"/>
      <c r="G29" s="12"/>
      <c r="H29" s="11"/>
      <c r="I29" s="24"/>
      <c r="J29" s="24"/>
      <c r="K29" s="5">
        <f t="shared" si="2"/>
      </c>
      <c r="L29" s="12"/>
      <c r="M29" s="35">
        <f t="shared" si="0"/>
      </c>
      <c r="O29" s="1">
        <f t="shared" si="1"/>
      </c>
    </row>
    <row r="30" spans="1:15" ht="15.75">
      <c r="A30" s="34">
        <v>25</v>
      </c>
      <c r="B30" s="22"/>
      <c r="C30" s="23"/>
      <c r="D30" s="25"/>
      <c r="E30" s="12"/>
      <c r="F30" s="11"/>
      <c r="G30" s="12"/>
      <c r="H30" s="11"/>
      <c r="I30" s="24"/>
      <c r="J30" s="24"/>
      <c r="K30" s="5">
        <f t="shared" si="2"/>
      </c>
      <c r="L30" s="12"/>
      <c r="M30" s="35">
        <f t="shared" si="0"/>
      </c>
      <c r="O30" s="1">
        <f t="shared" si="1"/>
      </c>
    </row>
    <row r="31" spans="1:15" ht="15.75">
      <c r="A31" s="34">
        <v>26</v>
      </c>
      <c r="B31" s="22"/>
      <c r="C31" s="23"/>
      <c r="D31" s="25"/>
      <c r="E31" s="12"/>
      <c r="F31" s="11"/>
      <c r="G31" s="12"/>
      <c r="H31" s="11"/>
      <c r="I31" s="24"/>
      <c r="J31" s="24"/>
      <c r="K31" s="5">
        <f t="shared" si="2"/>
      </c>
      <c r="L31" s="12"/>
      <c r="M31" s="35">
        <f t="shared" si="0"/>
      </c>
      <c r="O31" s="1">
        <f t="shared" si="1"/>
      </c>
    </row>
    <row r="32" spans="1:15" ht="15.75">
      <c r="A32" s="34">
        <v>27</v>
      </c>
      <c r="B32" s="22"/>
      <c r="C32" s="23"/>
      <c r="D32" s="25"/>
      <c r="E32" s="12"/>
      <c r="F32" s="11"/>
      <c r="G32" s="12"/>
      <c r="H32" s="11"/>
      <c r="I32" s="24"/>
      <c r="J32" s="24"/>
      <c r="K32" s="5">
        <f t="shared" si="2"/>
      </c>
      <c r="L32" s="12"/>
      <c r="M32" s="35">
        <f t="shared" si="0"/>
      </c>
      <c r="O32" s="1">
        <f t="shared" si="1"/>
      </c>
    </row>
    <row r="33" spans="1:15" ht="15.75">
      <c r="A33" s="34">
        <v>28</v>
      </c>
      <c r="B33" s="22"/>
      <c r="C33" s="23"/>
      <c r="D33" s="25"/>
      <c r="E33" s="12"/>
      <c r="F33" s="11"/>
      <c r="G33" s="12"/>
      <c r="H33" s="11"/>
      <c r="I33" s="24"/>
      <c r="J33" s="24"/>
      <c r="K33" s="5">
        <f t="shared" si="2"/>
      </c>
      <c r="L33" s="12"/>
      <c r="M33" s="35">
        <f t="shared" si="0"/>
      </c>
      <c r="O33" s="1">
        <f t="shared" si="1"/>
      </c>
    </row>
    <row r="34" spans="1:15" ht="15.75">
      <c r="A34" s="34">
        <v>29</v>
      </c>
      <c r="B34" s="22"/>
      <c r="C34" s="23"/>
      <c r="D34" s="25"/>
      <c r="E34" s="12"/>
      <c r="F34" s="11"/>
      <c r="G34" s="12"/>
      <c r="H34" s="11"/>
      <c r="I34" s="24"/>
      <c r="J34" s="24"/>
      <c r="K34" s="5">
        <f t="shared" si="2"/>
      </c>
      <c r="L34" s="12"/>
      <c r="M34" s="35">
        <f t="shared" si="0"/>
      </c>
      <c r="O34" s="1">
        <f t="shared" si="1"/>
      </c>
    </row>
    <row r="35" spans="1:15" ht="15.75">
      <c r="A35" s="34">
        <v>30</v>
      </c>
      <c r="B35" s="22"/>
      <c r="C35" s="23"/>
      <c r="D35" s="25"/>
      <c r="E35" s="12"/>
      <c r="F35" s="11"/>
      <c r="G35" s="12"/>
      <c r="H35" s="11"/>
      <c r="I35" s="24"/>
      <c r="J35" s="24"/>
      <c r="K35" s="5">
        <f t="shared" si="2"/>
      </c>
      <c r="L35" s="12"/>
      <c r="M35" s="35">
        <f t="shared" si="0"/>
      </c>
      <c r="O35" s="1">
        <f t="shared" si="1"/>
      </c>
    </row>
    <row r="36" spans="1:15" ht="15.75">
      <c r="A36" s="34">
        <v>31</v>
      </c>
      <c r="B36" s="22"/>
      <c r="C36" s="23"/>
      <c r="D36" s="25"/>
      <c r="E36" s="12"/>
      <c r="F36" s="11"/>
      <c r="G36" s="12"/>
      <c r="H36" s="11"/>
      <c r="I36" s="24"/>
      <c r="J36" s="24"/>
      <c r="K36" s="5">
        <f t="shared" si="2"/>
      </c>
      <c r="L36" s="12"/>
      <c r="M36" s="35">
        <f t="shared" si="0"/>
      </c>
      <c r="O36" s="1">
        <f t="shared" si="1"/>
      </c>
    </row>
    <row r="37" spans="1:15" ht="15.75">
      <c r="A37" s="34">
        <v>32</v>
      </c>
      <c r="B37" s="22"/>
      <c r="C37" s="23"/>
      <c r="D37" s="25"/>
      <c r="E37" s="12"/>
      <c r="F37" s="11"/>
      <c r="G37" s="12"/>
      <c r="H37" s="11"/>
      <c r="I37" s="24"/>
      <c r="J37" s="24"/>
      <c r="K37" s="5">
        <f t="shared" si="2"/>
      </c>
      <c r="L37" s="12"/>
      <c r="M37" s="35">
        <f t="shared" si="0"/>
      </c>
      <c r="O37" s="1">
        <f t="shared" si="1"/>
      </c>
    </row>
    <row r="38" spans="1:15" ht="15.75">
      <c r="A38" s="34">
        <v>33</v>
      </c>
      <c r="B38" s="22"/>
      <c r="C38" s="23"/>
      <c r="D38" s="25"/>
      <c r="E38" s="12"/>
      <c r="F38" s="11"/>
      <c r="G38" s="12"/>
      <c r="H38" s="11"/>
      <c r="I38" s="24"/>
      <c r="J38" s="24"/>
      <c r="K38" s="5">
        <f t="shared" si="2"/>
      </c>
      <c r="L38" s="12"/>
      <c r="M38" s="35">
        <f t="shared" si="0"/>
      </c>
      <c r="O38" s="1">
        <f t="shared" si="1"/>
      </c>
    </row>
    <row r="39" spans="1:15" ht="15.75">
      <c r="A39" s="34">
        <v>34</v>
      </c>
      <c r="B39" s="22"/>
      <c r="C39" s="23"/>
      <c r="D39" s="25"/>
      <c r="E39" s="12"/>
      <c r="F39" s="11"/>
      <c r="G39" s="12"/>
      <c r="H39" s="11"/>
      <c r="I39" s="24"/>
      <c r="J39" s="24"/>
      <c r="K39" s="5">
        <f t="shared" si="2"/>
      </c>
      <c r="L39" s="12"/>
      <c r="M39" s="35">
        <f t="shared" si="0"/>
      </c>
      <c r="O39" s="1">
        <f t="shared" si="1"/>
      </c>
    </row>
    <row r="40" spans="2:3" ht="15.75">
      <c r="B40" s="47" t="s">
        <v>48</v>
      </c>
      <c r="C40" s="47"/>
    </row>
    <row r="41" spans="2:3" ht="15.75">
      <c r="B41" s="40"/>
      <c r="C41" s="40"/>
    </row>
  </sheetData>
  <sheetProtection password="CC6C" sheet="1" objects="1" scenarios="1"/>
  <mergeCells count="15">
    <mergeCell ref="G2:I2"/>
    <mergeCell ref="A4:A5"/>
    <mergeCell ref="B4:B5"/>
    <mergeCell ref="C4:C5"/>
    <mergeCell ref="D4:D5"/>
    <mergeCell ref="B41:C41"/>
    <mergeCell ref="I4:J4"/>
    <mergeCell ref="A1:M1"/>
    <mergeCell ref="K4:K5"/>
    <mergeCell ref="L4:L5"/>
    <mergeCell ref="M4:M5"/>
    <mergeCell ref="B40:C40"/>
    <mergeCell ref="E4:F4"/>
    <mergeCell ref="G4:H4"/>
    <mergeCell ref="K2:N2"/>
  </mergeCells>
  <conditionalFormatting sqref="L6:M39 B6:E39 G6:G39">
    <cfRule type="cellIs" priority="1" dxfId="0" operator="equal" stopIfTrue="1">
      <formula>""</formula>
    </cfRule>
  </conditionalFormatting>
  <conditionalFormatting sqref="K6:K39">
    <cfRule type="cellIs" priority="2" dxfId="0" operator="equal" stopIfTrue="1">
      <formula>""</formula>
    </cfRule>
    <cfRule type="cellIs" priority="3" dxfId="1" operator="equal" stopIfTrue="1">
      <formula>"ĐẠT"</formula>
    </cfRule>
  </conditionalFormatting>
  <conditionalFormatting sqref="F40:F65536 F2:F5">
    <cfRule type="cellIs" priority="4" dxfId="2" operator="between" stopIfTrue="1">
      <formula>"khá"</formula>
      <formula>"TB"</formula>
    </cfRule>
  </conditionalFormatting>
  <conditionalFormatting sqref="I3:I5 J2:J5 I40:J65536 K2">
    <cfRule type="cellIs" priority="5" dxfId="2" operator="lessThan" stopIfTrue="1">
      <formula>160</formula>
    </cfRule>
  </conditionalFormatting>
  <conditionalFormatting sqref="F6:F39">
    <cfRule type="cellIs" priority="6" dxfId="0" operator="equal" stopIfTrue="1">
      <formula>""</formula>
    </cfRule>
    <cfRule type="cellIs" priority="7" dxfId="3" operator="equal" stopIfTrue="1">
      <formula>"không thi"</formula>
    </cfRule>
    <cfRule type="cellIs" priority="8" dxfId="4" operator="equal" stopIfTrue="1">
      <formula>"Xuất sắc"</formula>
    </cfRule>
  </conditionalFormatting>
  <conditionalFormatting sqref="H6:H39">
    <cfRule type="cellIs" priority="9" dxfId="0" operator="equal" stopIfTrue="1">
      <formula>""</formula>
    </cfRule>
    <cfRule type="cellIs" priority="10" dxfId="3" operator="equal" stopIfTrue="1">
      <formula>"không thi"</formula>
    </cfRule>
    <cfRule type="cellIs" priority="11" dxfId="5" operator="equal" stopIfTrue="1">
      <formula>"Xuất sắc"</formula>
    </cfRule>
  </conditionalFormatting>
  <conditionalFormatting sqref="I6:J39">
    <cfRule type="cellIs" priority="12" dxfId="0" operator="equal" stopIfTrue="1">
      <formula>""</formula>
    </cfRule>
    <cfRule type="cellIs" priority="13" dxfId="5" operator="lessThan" stopIfTrue="1">
      <formula>160</formula>
    </cfRule>
  </conditionalFormatting>
  <dataValidations count="6">
    <dataValidation type="whole" operator="greaterThanOrEqual" allowBlank="1" showInputMessage="1" showErrorMessage="1" errorTitle="Xem lai so lieu" error="Dữ liệu nhập không hợp lệ&#10;Xem lại số liệu !" sqref="L6:L39">
      <formula1>0</formula1>
    </dataValidation>
    <dataValidation type="list" allowBlank="1" showInputMessage="1" showErrorMessage="1" sqref="D40:D65536">
      <formula1>#REF!</formula1>
    </dataValidation>
    <dataValidation type="whole" operator="greaterThanOrEqual" allowBlank="1" showInputMessage="1" showErrorMessage="1" errorTitle="KIEM TRA LẠI SO LIEU" error="SỐ LIỆU NHẬP CHƯA HỢP LỆ" sqref="I6:J39">
      <formula1>0</formula1>
    </dataValidation>
    <dataValidation type="list" allowBlank="1" showInputMessage="1" showErrorMessage="1" sqref="F40:F65536 H40:H65536">
      <formula1>#REF!</formula1>
    </dataValidation>
    <dataValidation type="list" allowBlank="1" showInputMessage="1" showErrorMessage="1" errorTitle="Phan cong giao vien" error="Phân công giáo viên chưa đúng.&#10;Vui lòng chọn lại ." sqref="D6:D39">
      <formula1>phancong</formula1>
    </dataValidation>
    <dataValidation type="list" allowBlank="1" showInputMessage="1" showErrorMessage="1" errorTitle="Xep loai" error="Ký hiệu xếp loại chưa đúng.&#10;Vui lòng chọn lại" sqref="F6:F39 H6:H39">
      <formula1>xeploai</formula1>
    </dataValidation>
  </dataValidations>
  <printOptions horizontalCentered="1"/>
  <pageMargins left="0.25" right="0.22" top="0.23" bottom="0.29" header="0.21" footer="0.19"/>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sheetPr>
    <tabColor indexed="11"/>
  </sheetPr>
  <dimension ref="A1:I20"/>
  <sheetViews>
    <sheetView showGridLines="0" workbookViewId="0" topLeftCell="A1">
      <selection activeCell="B6" sqref="B6"/>
    </sheetView>
  </sheetViews>
  <sheetFormatPr defaultColWidth="9.00390625" defaultRowHeight="15.75"/>
  <cols>
    <col min="1" max="1" width="20.875" style="1" customWidth="1"/>
    <col min="2" max="2" width="10.00390625" style="2" customWidth="1"/>
    <col min="3" max="3" width="11.25390625" style="2" customWidth="1"/>
    <col min="4" max="4" width="8.25390625" style="2" customWidth="1"/>
    <col min="5" max="5" width="10.375" style="1" customWidth="1"/>
    <col min="6" max="6" width="9.00390625" style="2" customWidth="1"/>
    <col min="7" max="7" width="15.50390625" style="2" customWidth="1"/>
    <col min="8" max="8" width="9.00390625" style="1" customWidth="1"/>
    <col min="9" max="9" width="26.25390625" style="1" hidden="1" customWidth="1"/>
    <col min="10" max="16384" width="9.00390625" style="1" customWidth="1"/>
  </cols>
  <sheetData>
    <row r="1" spans="1:9" ht="22.5">
      <c r="A1" s="43" t="s">
        <v>0</v>
      </c>
      <c r="B1" s="43"/>
      <c r="C1" s="43"/>
      <c r="D1" s="43"/>
      <c r="E1" s="43"/>
      <c r="F1" s="43"/>
      <c r="G1" s="43"/>
      <c r="I1" s="1" t="s">
        <v>16</v>
      </c>
    </row>
    <row r="2" spans="2:9" ht="18.75">
      <c r="B2" s="58" t="s">
        <v>15</v>
      </c>
      <c r="C2" s="58"/>
      <c r="D2" s="30" t="str">
        <f>DANHSACH!G2</f>
        <v>Tiểu học Bình Hưng</v>
      </c>
      <c r="E2" s="30"/>
      <c r="I2" s="1" t="s">
        <v>17</v>
      </c>
    </row>
    <row r="3" ht="15.75">
      <c r="I3" s="1" t="s">
        <v>18</v>
      </c>
    </row>
    <row r="4" spans="1:9" ht="31.5" customHeight="1">
      <c r="A4" s="59" t="s">
        <v>1</v>
      </c>
      <c r="B4" s="60" t="s">
        <v>14</v>
      </c>
      <c r="C4" s="60" t="s">
        <v>13</v>
      </c>
      <c r="D4" s="59" t="s">
        <v>3</v>
      </c>
      <c r="E4" s="59"/>
      <c r="F4" s="59" t="s">
        <v>5</v>
      </c>
      <c r="G4" s="60" t="s">
        <v>36</v>
      </c>
      <c r="I4" s="1" t="s">
        <v>19</v>
      </c>
    </row>
    <row r="5" spans="1:9" ht="15.75">
      <c r="A5" s="59"/>
      <c r="B5" s="59"/>
      <c r="C5" s="59"/>
      <c r="D5" s="4" t="s">
        <v>2</v>
      </c>
      <c r="E5" s="4" t="s">
        <v>4</v>
      </c>
      <c r="F5" s="59"/>
      <c r="G5" s="60"/>
      <c r="I5" s="1" t="s">
        <v>20</v>
      </c>
    </row>
    <row r="6" spans="1:9" ht="15.75">
      <c r="A6" s="4" t="s">
        <v>6</v>
      </c>
      <c r="B6" s="11"/>
      <c r="C6" s="5">
        <f>COUNTIF(DANHSACH!D$6:D$39,"GVCN lớp 1")</f>
        <v>0</v>
      </c>
      <c r="D6" s="31">
        <f>COUNTIF(DANHSACH!O$6:O$39,"đạt 1")</f>
        <v>0</v>
      </c>
      <c r="E6" s="6">
        <f>IF(OR(B6=0,C6=0),0%,D6/C6)</f>
        <v>0</v>
      </c>
      <c r="F6" s="5">
        <f>C6-D6</f>
        <v>0</v>
      </c>
      <c r="G6" s="32">
        <f>SUMIF(DANHSACH!D$6:L$39,"gvcn lớp 1",DANHSACH!L$6:L$39)</f>
        <v>0</v>
      </c>
      <c r="I6" s="1" t="s">
        <v>21</v>
      </c>
    </row>
    <row r="7" spans="1:9" ht="15.75">
      <c r="A7" s="4" t="s">
        <v>7</v>
      </c>
      <c r="B7" s="11"/>
      <c r="C7" s="5">
        <f>COUNTIF(DANHSACH!D$6:D$39,"GVCN lớp 2")</f>
        <v>0</v>
      </c>
      <c r="D7" s="31">
        <f>COUNTIF(DANHSACH!O$6:O$39,"đạt 2")</f>
        <v>0</v>
      </c>
      <c r="E7" s="6">
        <f aca="true" t="shared" si="0" ref="E7:E13">IF(OR(B7=0,C7=0),0%,D7/C7)</f>
        <v>0</v>
      </c>
      <c r="F7" s="5">
        <f aca="true" t="shared" si="1" ref="F7:F12">C7-D7</f>
        <v>0</v>
      </c>
      <c r="G7" s="32">
        <f>SUMIF(DANHSACH!D$6:L$39,"gvcn lớp 2",DANHSACH!L$6:L$39)</f>
        <v>0</v>
      </c>
      <c r="I7" s="1" t="s">
        <v>22</v>
      </c>
    </row>
    <row r="8" spans="1:9" ht="15.75">
      <c r="A8" s="4" t="s">
        <v>8</v>
      </c>
      <c r="B8" s="11"/>
      <c r="C8" s="5">
        <f>COUNTIF(DANHSACH!D$6:D$39,"GVCN lớp 3")</f>
        <v>0</v>
      </c>
      <c r="D8" s="31">
        <f>COUNTIF(DANHSACH!O$6:O$39,"đạt 3")</f>
        <v>0</v>
      </c>
      <c r="E8" s="6">
        <f t="shared" si="0"/>
        <v>0</v>
      </c>
      <c r="F8" s="5">
        <f t="shared" si="1"/>
        <v>0</v>
      </c>
      <c r="G8" s="32">
        <f>SUMIF(DANHSACH!D$6:L$39,"gvcn lớp 3",DANHSACH!L$6:L$39)</f>
        <v>0</v>
      </c>
      <c r="I8" s="1" t="s">
        <v>23</v>
      </c>
    </row>
    <row r="9" spans="1:9" ht="15.75">
      <c r="A9" s="4" t="s">
        <v>9</v>
      </c>
      <c r="B9" s="11"/>
      <c r="C9" s="5">
        <f>COUNTIF(DANHSACH!D$6:D$39,"GVCN lớp 4")</f>
        <v>0</v>
      </c>
      <c r="D9" s="31">
        <f>COUNTIF(DANHSACH!O$6:O$39,"đạt 4")</f>
        <v>0</v>
      </c>
      <c r="E9" s="6">
        <f t="shared" si="0"/>
        <v>0</v>
      </c>
      <c r="F9" s="5">
        <f t="shared" si="1"/>
        <v>0</v>
      </c>
      <c r="G9" s="32">
        <f>SUMIF(DANHSACH!D$6:L$39,"gvcn lớp 4",DANHSACH!L$6:L$39)</f>
        <v>0</v>
      </c>
      <c r="I9" s="1" t="s">
        <v>24</v>
      </c>
    </row>
    <row r="10" spans="1:9" ht="15.75">
      <c r="A10" s="4" t="s">
        <v>10</v>
      </c>
      <c r="B10" s="11"/>
      <c r="C10" s="5">
        <f>COUNTIF(DANHSACH!D$6:D$39,"GVCN lớp 5")</f>
        <v>0</v>
      </c>
      <c r="D10" s="31">
        <f>COUNTIF(DANHSACH!O$6:O$39,"đạt 5")</f>
        <v>0</v>
      </c>
      <c r="E10" s="6">
        <f t="shared" si="0"/>
        <v>0</v>
      </c>
      <c r="F10" s="5">
        <f t="shared" si="1"/>
        <v>0</v>
      </c>
      <c r="G10" s="32">
        <f>SUMIF(DANHSACH!D$6:L$39,"gvcn lớp 5",DANHSACH!L$6:L$39)</f>
        <v>0</v>
      </c>
      <c r="I10" s="1" t="s">
        <v>25</v>
      </c>
    </row>
    <row r="11" spans="1:9" ht="15.75">
      <c r="A11" s="4" t="s">
        <v>11</v>
      </c>
      <c r="B11" s="11"/>
      <c r="C11" s="5">
        <f>COUNTIF(DANHSACH!D$6:D$39,"GV dạy tiết")</f>
        <v>0</v>
      </c>
      <c r="D11" s="31">
        <f>COUNTIF(DANHSACH!O$6:O$39,"đạt tiết")</f>
        <v>0</v>
      </c>
      <c r="E11" s="6">
        <f t="shared" si="0"/>
        <v>0</v>
      </c>
      <c r="F11" s="5">
        <f t="shared" si="1"/>
        <v>0</v>
      </c>
      <c r="G11" s="32">
        <f>SUMIF(DANHSACH!D$6:L$39,"gv dạy tiết",DANHSACH!L$6:L$39)</f>
        <v>0</v>
      </c>
      <c r="I11" s="1" t="s">
        <v>26</v>
      </c>
    </row>
    <row r="12" spans="1:9" ht="15.75">
      <c r="A12" s="4" t="s">
        <v>12</v>
      </c>
      <c r="B12" s="11"/>
      <c r="C12" s="5">
        <f>COUNTIF(DANHSACH!D$6:D$39,"GV bộ môn")</f>
        <v>0</v>
      </c>
      <c r="D12" s="31">
        <f>COUNTIF(DANHSACH!O$6:O$39,"đạt môn")</f>
        <v>0</v>
      </c>
      <c r="E12" s="6">
        <f t="shared" si="0"/>
        <v>0</v>
      </c>
      <c r="F12" s="5">
        <f t="shared" si="1"/>
        <v>0</v>
      </c>
      <c r="G12" s="32">
        <f>SUMIF(DANHSACH!D$6:L$39,"gv bộ môn",DANHSACH!L$6:L$39)</f>
        <v>0</v>
      </c>
      <c r="I12" s="1" t="s">
        <v>27</v>
      </c>
    </row>
    <row r="13" spans="1:9" s="9" customFormat="1" ht="27" customHeight="1">
      <c r="A13" s="3" t="s">
        <v>37</v>
      </c>
      <c r="B13" s="7">
        <f>SUM(B6:B12)</f>
        <v>0</v>
      </c>
      <c r="C13" s="7">
        <f>SUM(C6:C12)</f>
        <v>0</v>
      </c>
      <c r="D13" s="13">
        <f>SUM(D6:D12)</f>
        <v>0</v>
      </c>
      <c r="E13" s="8">
        <f t="shared" si="0"/>
        <v>0</v>
      </c>
      <c r="F13" s="7">
        <f>SUM(F6:F12)</f>
        <v>0</v>
      </c>
      <c r="G13" s="14">
        <f>SUM(G6:G12)</f>
        <v>0</v>
      </c>
      <c r="I13" s="1" t="s">
        <v>28</v>
      </c>
    </row>
    <row r="14" spans="2:9" ht="15.75">
      <c r="B14" s="2" t="s">
        <v>86</v>
      </c>
      <c r="C14" s="36">
        <f>IF(B13=0,0%,C13/B13)</f>
        <v>0</v>
      </c>
      <c r="I14" s="1" t="s">
        <v>29</v>
      </c>
    </row>
    <row r="15" spans="1:9" ht="20.25">
      <c r="A15" s="26" t="s">
        <v>55</v>
      </c>
      <c r="B15" s="62" t="str">
        <f>IF(OR(OR(B6=0,B6=""),OR(B7=0,B7=""),OR(B8=0,B8=""),OR(B9=0,B9=""),OR(B10=0,B10="")),"Chưa nhập đủ số GVCN lớp",IF(OR(B11="",B12=""),"chưa nhập số GV dạy tiết / bộ môn",IF(OR(B6&lt;C6,B7&lt;C7,B8&lt;C8,B9&lt;C9,B10&lt;C10,B11&lt;C11,B12&lt;C12),"Tổng số GV nhỏ hơn số GV dự thi","Hoàn thành")))</f>
        <v>Chưa nhập đủ số GVCN lớp</v>
      </c>
      <c r="C15" s="62"/>
      <c r="D15" s="62"/>
      <c r="E15" s="62"/>
      <c r="F15" s="62"/>
      <c r="G15" s="62"/>
      <c r="I15" s="1" t="s">
        <v>30</v>
      </c>
    </row>
    <row r="16" spans="2:9" ht="20.25">
      <c r="B16" s="61"/>
      <c r="C16" s="61"/>
      <c r="D16" s="61"/>
      <c r="E16" s="61"/>
      <c r="F16" s="61"/>
      <c r="G16" s="61"/>
      <c r="I16" s="1" t="s">
        <v>31</v>
      </c>
    </row>
    <row r="17" spans="1:9" ht="15.75">
      <c r="A17" s="10"/>
      <c r="I17" s="1" t="s">
        <v>32</v>
      </c>
    </row>
    <row r="18" ht="15.75">
      <c r="I18" s="1" t="s">
        <v>33</v>
      </c>
    </row>
    <row r="19" ht="15.75">
      <c r="I19" s="1" t="s">
        <v>34</v>
      </c>
    </row>
    <row r="20" ht="15.75" customHeight="1">
      <c r="I20" s="1" t="s">
        <v>35</v>
      </c>
    </row>
  </sheetData>
  <sheetProtection password="CC6C" sheet="1" objects="1" scenarios="1"/>
  <mergeCells count="10">
    <mergeCell ref="B16:G16"/>
    <mergeCell ref="B15:G15"/>
    <mergeCell ref="F4:F5"/>
    <mergeCell ref="G4:G5"/>
    <mergeCell ref="A1:G1"/>
    <mergeCell ref="B2:C2"/>
    <mergeCell ref="D4:E4"/>
    <mergeCell ref="A4:A5"/>
    <mergeCell ref="B4:B5"/>
    <mergeCell ref="C4:C5"/>
  </mergeCells>
  <conditionalFormatting sqref="B15:G15">
    <cfRule type="cellIs" priority="1" dxfId="5" operator="equal" stopIfTrue="1">
      <formula>"Chưa nhập số liệu "</formula>
    </cfRule>
  </conditionalFormatting>
  <conditionalFormatting sqref="F6:F13">
    <cfRule type="cellIs" priority="2" dxfId="2" operator="lessThan" stopIfTrue="1">
      <formula>0</formula>
    </cfRule>
  </conditionalFormatting>
  <conditionalFormatting sqref="B16:G16">
    <cfRule type="cellIs" priority="3" dxfId="6" operator="equal" stopIfTrue="1">
      <formula>"Số liệu hợp lệ"</formula>
    </cfRule>
    <cfRule type="cellIs" priority="4" dxfId="7" operator="equal" stopIfTrue="1">
      <formula>"số liệu chưa hợp lệ, tồn tại ô giá trị âm ở cột chưa đạt"</formula>
    </cfRule>
  </conditionalFormatting>
  <conditionalFormatting sqref="B6:B12">
    <cfRule type="cellIs" priority="5" dxfId="8" operator="equal" stopIfTrue="1">
      <formula>""</formula>
    </cfRule>
    <cfRule type="cellIs" priority="6" dxfId="9" operator="lessThan" stopIfTrue="1">
      <formula>(C6:C12)</formula>
    </cfRule>
  </conditionalFormatting>
  <dataValidations count="1">
    <dataValidation type="whole" operator="greaterThanOrEqual" allowBlank="1" showInputMessage="1" showErrorMessage="1" errorTitle="KIEM TRA LAI SO LIEU" error="SỐ LIỆU NHẬP CHƯA HỢP LỆ " sqref="B6:D12 G6:G12">
      <formula1>0</formula1>
    </dataValidation>
  </dataValidations>
  <printOptions horizontalCentered="1"/>
  <pageMargins left="0.19" right="0.2" top="0.42" bottom="1" header="0.27"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Nha Trang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dc:creator>
  <cp:keywords/>
  <dc:description/>
  <cp:lastModifiedBy>BB</cp:lastModifiedBy>
  <cp:lastPrinted>2010-10-06T01:54:45Z</cp:lastPrinted>
  <dcterms:created xsi:type="dcterms:W3CDTF">2008-11-08T02:57:18Z</dcterms:created>
  <dcterms:modified xsi:type="dcterms:W3CDTF">2013-09-27T14:55:48Z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